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har\Desktop\july\Q1 JUNE 2021\SHAREHOLDEING PATTERN\"/>
    </mc:Choice>
  </mc:AlternateContent>
  <bookViews>
    <workbookView xWindow="120" yWindow="90" windowWidth="20115" windowHeight="7755" firstSheet="2" activeTab="3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 V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52511"/>
</workbook>
</file>

<file path=xl/calcChain.xml><?xml version="1.0" encoding="utf-8"?>
<calcChain xmlns="http://schemas.openxmlformats.org/spreadsheetml/2006/main">
  <c r="L38" i="4" l="1"/>
  <c r="L39" i="4"/>
  <c r="L40" i="4"/>
  <c r="L41" i="4"/>
  <c r="D4" i="6" l="1"/>
  <c r="C4" i="6"/>
  <c r="T10" i="5"/>
  <c r="Q10" i="5"/>
  <c r="P10" i="5"/>
  <c r="N10" i="5"/>
  <c r="K10" i="5"/>
  <c r="J10" i="5"/>
  <c r="I10" i="5"/>
  <c r="H10" i="5"/>
  <c r="G10" i="5"/>
  <c r="F10" i="5"/>
  <c r="E10" i="5"/>
  <c r="D10" i="5"/>
  <c r="O8" i="5"/>
  <c r="L8" i="5"/>
  <c r="M8" i="5" s="1"/>
  <c r="I8" i="5"/>
  <c r="O7" i="5"/>
  <c r="O10" i="5" s="1"/>
  <c r="L7" i="5"/>
  <c r="L10" i="5" s="1"/>
  <c r="I7" i="5"/>
  <c r="T42" i="4"/>
  <c r="P42" i="4"/>
  <c r="N42" i="4"/>
  <c r="K42" i="4"/>
  <c r="J42" i="4"/>
  <c r="H42" i="4"/>
  <c r="G42" i="4"/>
  <c r="F42" i="4"/>
  <c r="E42" i="4"/>
  <c r="D42" i="4"/>
  <c r="O41" i="4"/>
  <c r="M41" i="4"/>
  <c r="I41" i="4"/>
  <c r="Q40" i="4"/>
  <c r="O40" i="4"/>
  <c r="M40" i="4"/>
  <c r="I40" i="4"/>
  <c r="Q39" i="4"/>
  <c r="O39" i="4"/>
  <c r="M39" i="4"/>
  <c r="I39" i="4"/>
  <c r="Q38" i="4"/>
  <c r="O38" i="4"/>
  <c r="M38" i="4"/>
  <c r="I38" i="4"/>
  <c r="O37" i="4"/>
  <c r="M37" i="4"/>
  <c r="L37" i="4"/>
  <c r="I37" i="4"/>
  <c r="O36" i="4"/>
  <c r="M36" i="4"/>
  <c r="L36" i="4"/>
  <c r="I36" i="4"/>
  <c r="O35" i="4"/>
  <c r="M35" i="4"/>
  <c r="L35" i="4"/>
  <c r="I35" i="4"/>
  <c r="O34" i="4"/>
  <c r="M34" i="4"/>
  <c r="L34" i="4"/>
  <c r="I34" i="4"/>
  <c r="O33" i="4"/>
  <c r="M33" i="4"/>
  <c r="L33" i="4"/>
  <c r="I33" i="4"/>
  <c r="O31" i="4"/>
  <c r="M31" i="4"/>
  <c r="L31" i="4"/>
  <c r="I31" i="4"/>
  <c r="O30" i="4"/>
  <c r="M30" i="4"/>
  <c r="L30" i="4"/>
  <c r="I30" i="4"/>
  <c r="O29" i="4"/>
  <c r="M29" i="4"/>
  <c r="L29" i="4"/>
  <c r="I29" i="4"/>
  <c r="I42" i="4" s="1"/>
  <c r="Q27" i="4"/>
  <c r="O27" i="4"/>
  <c r="L27" i="4"/>
  <c r="M27" i="4" s="1"/>
  <c r="I27" i="4"/>
  <c r="Q26" i="4"/>
  <c r="O26" i="4"/>
  <c r="M26" i="4"/>
  <c r="L26" i="4"/>
  <c r="I26" i="4"/>
  <c r="Q25" i="4"/>
  <c r="O25" i="4"/>
  <c r="L25" i="4"/>
  <c r="M25" i="4" s="1"/>
  <c r="I25" i="4"/>
  <c r="O24" i="4"/>
  <c r="L24" i="4"/>
  <c r="M24" i="4" s="1"/>
  <c r="I24" i="4"/>
  <c r="O23" i="4"/>
  <c r="O42" i="4" s="1"/>
  <c r="L23" i="4"/>
  <c r="L42" i="4" s="1"/>
  <c r="I23" i="4"/>
  <c r="T21" i="4"/>
  <c r="T43" i="4" s="1"/>
  <c r="S21" i="4"/>
  <c r="R21" i="4"/>
  <c r="P21" i="4"/>
  <c r="O21" i="4"/>
  <c r="N21" i="4"/>
  <c r="K21" i="4"/>
  <c r="K43" i="4" s="1"/>
  <c r="J21" i="4"/>
  <c r="H21" i="4"/>
  <c r="G21" i="4"/>
  <c r="G43" i="4" s="1"/>
  <c r="F21" i="4"/>
  <c r="E21" i="4"/>
  <c r="E43" i="4" s="1"/>
  <c r="D21" i="4"/>
  <c r="Q20" i="4"/>
  <c r="O20" i="4"/>
  <c r="M20" i="4"/>
  <c r="L20" i="4"/>
  <c r="I20" i="4"/>
  <c r="O19" i="4"/>
  <c r="M19" i="4"/>
  <c r="M21" i="4" s="1"/>
  <c r="L19" i="4"/>
  <c r="L21" i="4" s="1"/>
  <c r="I19" i="4"/>
  <c r="I21" i="4" s="1"/>
  <c r="T18" i="4"/>
  <c r="P18" i="4"/>
  <c r="P43" i="4" s="1"/>
  <c r="N18" i="4"/>
  <c r="N43" i="4" s="1"/>
  <c r="K18" i="4"/>
  <c r="J18" i="4"/>
  <c r="J43" i="4" s="1"/>
  <c r="H18" i="4"/>
  <c r="H43" i="4" s="1"/>
  <c r="G18" i="4"/>
  <c r="F18" i="4"/>
  <c r="F43" i="4" s="1"/>
  <c r="E18" i="4"/>
  <c r="D18" i="4"/>
  <c r="D43" i="4" s="1"/>
  <c r="O16" i="4"/>
  <c r="M16" i="4"/>
  <c r="L16" i="4"/>
  <c r="I16" i="4"/>
  <c r="Q15" i="4"/>
  <c r="O15" i="4"/>
  <c r="L15" i="4"/>
  <c r="M15" i="4" s="1"/>
  <c r="I15" i="4"/>
  <c r="O14" i="4"/>
  <c r="L14" i="4"/>
  <c r="M14" i="4" s="1"/>
  <c r="I14" i="4"/>
  <c r="O13" i="4"/>
  <c r="L13" i="4"/>
  <c r="M13" i="4" s="1"/>
  <c r="I13" i="4"/>
  <c r="O12" i="4"/>
  <c r="L12" i="4"/>
  <c r="M12" i="4" s="1"/>
  <c r="I12" i="4"/>
  <c r="O11" i="4"/>
  <c r="L11" i="4"/>
  <c r="M11" i="4" s="1"/>
  <c r="I11" i="4"/>
  <c r="O10" i="4"/>
  <c r="L10" i="4"/>
  <c r="M10" i="4" s="1"/>
  <c r="I10" i="4"/>
  <c r="O9" i="4"/>
  <c r="L9" i="4"/>
  <c r="M9" i="4" s="1"/>
  <c r="I9" i="4"/>
  <c r="O8" i="4"/>
  <c r="O18" i="4" s="1"/>
  <c r="L8" i="4"/>
  <c r="M8" i="4" s="1"/>
  <c r="M18" i="4" s="1"/>
  <c r="I8" i="4"/>
  <c r="I18" i="4" s="1"/>
  <c r="T23" i="3"/>
  <c r="S23" i="3"/>
  <c r="R23" i="3"/>
  <c r="P23" i="3"/>
  <c r="N23" i="3"/>
  <c r="K23" i="3"/>
  <c r="J23" i="3"/>
  <c r="I23" i="3"/>
  <c r="H23" i="3"/>
  <c r="G23" i="3"/>
  <c r="F23" i="3"/>
  <c r="E23" i="3"/>
  <c r="D23" i="3"/>
  <c r="O21" i="3"/>
  <c r="L21" i="3"/>
  <c r="M21" i="3" s="1"/>
  <c r="I21" i="3"/>
  <c r="O19" i="3"/>
  <c r="L19" i="3"/>
  <c r="M19" i="3" s="1"/>
  <c r="I19" i="3"/>
  <c r="O17" i="3"/>
  <c r="L17" i="3"/>
  <c r="M17" i="3" s="1"/>
  <c r="I17" i="3"/>
  <c r="O16" i="3"/>
  <c r="L16" i="3"/>
  <c r="M16" i="3" s="1"/>
  <c r="I16" i="3"/>
  <c r="O15" i="3"/>
  <c r="O23" i="3" s="1"/>
  <c r="L15" i="3"/>
  <c r="L23" i="3" s="1"/>
  <c r="I15" i="3"/>
  <c r="T13" i="3"/>
  <c r="T24" i="3" s="1"/>
  <c r="R13" i="3"/>
  <c r="S13" i="3" s="1"/>
  <c r="P13" i="3"/>
  <c r="P24" i="3" s="1"/>
  <c r="N13" i="3"/>
  <c r="N24" i="3" s="1"/>
  <c r="K13" i="3"/>
  <c r="K24" i="3" s="1"/>
  <c r="J13" i="3"/>
  <c r="J24" i="3" s="1"/>
  <c r="I13" i="3"/>
  <c r="I24" i="3" s="1"/>
  <c r="H13" i="3"/>
  <c r="H24" i="3" s="1"/>
  <c r="G13" i="3"/>
  <c r="G24" i="3" s="1"/>
  <c r="F13" i="3"/>
  <c r="F24" i="3" s="1"/>
  <c r="E13" i="3"/>
  <c r="E24" i="3" s="1"/>
  <c r="D13" i="3"/>
  <c r="D24" i="3" s="1"/>
  <c r="S12" i="3"/>
  <c r="Q12" i="3"/>
  <c r="O12" i="3"/>
  <c r="L12" i="3"/>
  <c r="M12" i="3" s="1"/>
  <c r="I12" i="3"/>
  <c r="O11" i="3"/>
  <c r="L11" i="3"/>
  <c r="M11" i="3" s="1"/>
  <c r="I11" i="3"/>
  <c r="O10" i="3"/>
  <c r="L10" i="3"/>
  <c r="M10" i="3" s="1"/>
  <c r="I10" i="3"/>
  <c r="O9" i="3"/>
  <c r="L9" i="3"/>
  <c r="M9" i="3" s="1"/>
  <c r="I9" i="3"/>
  <c r="O8" i="3"/>
  <c r="O13" i="3" s="1"/>
  <c r="O24" i="3" s="1"/>
  <c r="L8" i="3"/>
  <c r="L13" i="3" s="1"/>
  <c r="I8" i="3"/>
  <c r="S15" i="2"/>
  <c r="Q15" i="2"/>
  <c r="O15" i="2"/>
  <c r="P15" i="2" s="1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R15" i="2" s="1"/>
  <c r="P9" i="2"/>
  <c r="N9" i="2"/>
  <c r="N15" i="2" s="1"/>
  <c r="L9" i="2"/>
  <c r="L15" i="2" s="1"/>
  <c r="H9" i="2"/>
  <c r="H15" i="2" s="1"/>
  <c r="L24" i="3" l="1"/>
  <c r="I43" i="4"/>
  <c r="O43" i="4"/>
  <c r="R24" i="3"/>
  <c r="S24" i="3" s="1"/>
  <c r="L18" i="4"/>
  <c r="L43" i="4" s="1"/>
  <c r="M8" i="3"/>
  <c r="M13" i="3" s="1"/>
  <c r="M15" i="3"/>
  <c r="M23" i="3" s="1"/>
  <c r="M23" i="4"/>
  <c r="M42" i="4" s="1"/>
  <c r="M43" i="4" s="1"/>
  <c r="M7" i="5"/>
  <c r="M10" i="5" s="1"/>
  <c r="M24" i="3" l="1"/>
</calcChain>
</file>

<file path=xl/sharedStrings.xml><?xml version="1.0" encoding="utf-8"?>
<sst xmlns="http://schemas.openxmlformats.org/spreadsheetml/2006/main" count="399" uniqueCount="187">
  <si>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</si>
  <si>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</si>
  <si>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</si>
  <si>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</si>
  <si>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</si>
  <si>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</si>
  <si>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</si>
  <si>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30/06/2021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</si>
  <si>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</si>
  <si>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</si>
  <si>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</si>
  <si>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</si>
  <si>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</si>
  <si>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</si>
  <si>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</si>
  <si>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</si>
  <si>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</si>
  <si>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</si>
  <si>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</si>
  <si>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</si>
  <si>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</si>
  <si>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</si>
  <si>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</si>
  <si>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</si>
  <si>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</si>
  <si>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</si>
  <si>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</si>
  <si>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</si>
  <si>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</si>
  <si>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</si>
  <si>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</si>
  <si>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</si>
  <si>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</si>
  <si>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</si>
  <si>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</si>
  <si>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</si>
  <si>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</si>
  <si>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</si>
  <si>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</si>
  <si>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</si>
  <si>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</si>
  <si>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</si>
  <si>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</si>
  <si>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</si>
  <si>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</si>
  <si>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</si>
  <si>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</si>
  <si>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</si>
  <si>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</si>
  <si>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</si>
  <si>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</si>
  <si>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</si>
  <si>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</si>
  <si>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</si>
  <si>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</si>
  <si>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</si>
  <si>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</si>
  <si>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</si>
  <si>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</si>
  <si>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</si>
  <si>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</si>
  <si>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</si>
  <si>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</si>
  <si>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</si>
  <si>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</si>
  <si>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</si>
  <si>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</si>
  <si>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</si>
  <si>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</si>
  <si>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</si>
  <si>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</si>
  <si>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</si>
  <si>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</si>
  <si>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</si>
  <si>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</si>
  <si>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</si>
  <si>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</si>
  <si>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</si>
  <si>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</si>
  <si>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</si>
  <si>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</si>
  <si>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</si>
  <si>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</si>
  <si>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</si>
  <si>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</si>
  <si>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</si>
  <si>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</si>
  <si>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</si>
  <si>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</si>
  <si>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</si>
  <si>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</si>
  <si>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</si>
  <si>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</si>
  <si>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</si>
  <si>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</si>
  <si>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</si>
  <si>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</si>
  <si>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</si>
  <si>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</si>
  <si>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</si>
  <si>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</si>
  <si>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</si>
  <si>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</si>
  <si>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</si>
  <si>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</si>
  <si>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</si>
  <si>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</si>
  <si>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</si>
  <si>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</si>
  <si>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</si>
  <si>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</si>
  <si>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</si>
  <si>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</si>
  <si>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</si>
  <si>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</si>
  <si>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</si>
  <si>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</si>
  <si>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</si>
  <si>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</si>
  <si>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</si>
  <si>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</si>
  <si>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</si>
  <si>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</si>
  <si>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</si>
  <si>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</si>
  <si>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</si>
  <si>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</si>
  <si>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</si>
  <si>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</si>
  <si>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</si>
  <si>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</si>
  <si>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</si>
  <si>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AMIT GOEL                                                                                                                                             </t>
  </si>
  <si>
    <t xml:space="preserve">AAAPG7084L                    </t>
  </si>
  <si>
    <t xml:space="preserve">DILIP THAKKAR                                                                                                                                         </t>
  </si>
  <si>
    <t xml:space="preserve">AALPT8212E                    </t>
  </si>
  <si>
    <t xml:space="preserve">VINAY MITTAL                                                                                                                                          </t>
  </si>
  <si>
    <t xml:space="preserve">AAMPM9454C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</si>
  <si>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</si>
  <si>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</si>
  <si>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</si>
  <si>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</si>
  <si>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</si>
  <si>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</si>
  <si>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</si>
  <si>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</si>
  <si>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PURAN ASSOCIATES PVT LTD                                                                                                                              </t>
  </si>
  <si>
    <t xml:space="preserve">AAACP0458J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</si>
  <si>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</si>
  <si>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</si>
  <si>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PVT LTD                                                                                                                               </t>
  </si>
  <si>
    <t xml:space="preserve">AAACV0132B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</si>
  <si>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</si>
  <si>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</si>
  <si>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</si>
  <si>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</si>
  <si>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</si>
  <si>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</si>
  <si>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</si>
  <si>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</si>
  <si>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</si>
  <si>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</si>
  <si>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</si>
  <si>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</si>
  <si>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</si>
  <si>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 xml:space="preserve">Nil 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</si>
  <si>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</si>
  <si>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</si>
  <si>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</si>
  <si>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</si>
  <si>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</si>
  <si>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</si>
  <si>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</si>
  <si>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</si>
  <si>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</si>
  <si>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</si>
  <si>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</si>
  <si>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</si>
  <si>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</si>
  <si>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</si>
  <si>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</si>
  <si>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</si>
  <si>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</si>
  <si>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</si>
  <si>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</si>
  <si>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</si>
  <si>
    <r>
      <t>#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This column shall have the details as specified by the listed entity under Form No. BEN-2 as submitted to the Registrar.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</si>
</sst>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6" fillId="0" borderId="4" xfId="1" applyNumberFormat="1" applyFont="1" applyFill="1" applyBorder="1" applyAlignment="1" applyProtection="1">
      <alignment horizontal="right" vertical="top"/>
    </xf>
    <xf numFmtId="0" fontId="7" fillId="0" borderId="5" xfId="1" applyNumberFormat="1" applyFont="1" applyFill="1" applyBorder="1" applyAlignment="1" applyProtection="1">
      <alignment horizontal="left" vertical="top" indent="1"/>
    </xf>
    <xf numFmtId="9" fontId="7" fillId="0" borderId="6" xfId="1" applyNumberFormat="1" applyFont="1" applyFill="1" applyBorder="1" applyAlignment="1" applyProtection="1">
      <alignment vertical="top"/>
    </xf>
    <xf numFmtId="0" fontId="6" fillId="0" borderId="4" xfId="1" applyNumberFormat="1" applyFont="1" applyFill="1" applyBorder="1" applyAlignment="1" applyProtection="1">
      <alignment horizontal="right" vertical="top" wrapText="1"/>
    </xf>
    <xf numFmtId="0" fontId="5" fillId="0" borderId="5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vertical="top"/>
    </xf>
    <xf numFmtId="2" fontId="3" fillId="0" borderId="7" xfId="1" applyNumberFormat="1" applyFont="1" applyFill="1" applyBorder="1" applyAlignment="1" applyProtection="1">
      <alignment vertical="top"/>
    </xf>
    <xf numFmtId="14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2" xfId="1" applyNumberFormat="1" applyFont="1" applyFill="1" applyBorder="1" applyAlignment="1" applyProtection="1">
      <alignment horizontal="center" vertical="top" wrapText="1"/>
    </xf>
    <xf numFmtId="0" fontId="5" fillId="0" borderId="3" xfId="1" applyNumberFormat="1" applyFont="1" applyFill="1" applyBorder="1" applyAlignment="1" applyProtection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0" fontId="5" fillId="0" borderId="1" xfId="1" applyNumberFormat="1" applyFont="1" applyFill="1" applyBorder="1" applyAlignment="1" applyProtection="1">
      <alignment horizontal="left" vertical="top"/>
    </xf>
    <xf numFmtId="0" fontId="5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6" sqref="B6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31" t="s">
        <v>0</v>
      </c>
      <c r="B1" s="31"/>
      <c r="C1" s="31"/>
      <c r="D1" s="31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I1" workbookViewId="0">
      <selection activeCell="A16" sqref="A16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32"/>
      <c r="B1" s="32"/>
      <c r="C1" s="32"/>
      <c r="D1" s="32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33" t="s">
        <v>40</v>
      </c>
      <c r="J4" s="33"/>
      <c r="K4" s="33"/>
      <c r="L4" s="33"/>
      <c r="M4" s="6" t="s">
        <v>41</v>
      </c>
      <c r="N4" s="6" t="s">
        <v>42</v>
      </c>
      <c r="O4" s="33" t="s">
        <v>43</v>
      </c>
      <c r="P4" s="33"/>
      <c r="Q4" s="33" t="s">
        <v>44</v>
      </c>
      <c r="R4" s="33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34" t="s">
        <v>46</v>
      </c>
      <c r="J5" s="34"/>
      <c r="K5" s="34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35" t="s">
        <v>61</v>
      </c>
      <c r="J7" s="35"/>
      <c r="K7" s="35"/>
      <c r="L7" s="35"/>
      <c r="M7" s="9" t="s">
        <v>62</v>
      </c>
      <c r="N7" s="9" t="s">
        <v>63</v>
      </c>
      <c r="O7" s="35" t="s">
        <v>64</v>
      </c>
      <c r="P7" s="35"/>
      <c r="Q7" s="35" t="s">
        <v>65</v>
      </c>
      <c r="R7" s="35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</v>
      </c>
      <c r="D9" s="2">
        <v>49095007</v>
      </c>
      <c r="E9" s="2">
        <v>0</v>
      </c>
      <c r="F9" s="2">
        <v>0</v>
      </c>
      <c r="G9" s="2">
        <v>49095007</v>
      </c>
      <c r="H9" s="10">
        <f>SUM(G9/186195002*100)</f>
        <v>26.367521401030945</v>
      </c>
      <c r="I9" s="2">
        <v>49095007</v>
      </c>
      <c r="J9" s="2">
        <v>0</v>
      </c>
      <c r="K9" s="2">
        <v>49095007</v>
      </c>
      <c r="L9" s="10">
        <f>SUM(K9/186195002*100)</f>
        <v>26.367521401030945</v>
      </c>
      <c r="M9" s="2">
        <v>0</v>
      </c>
      <c r="N9" s="10">
        <f>SUM((G9+M9)/186195002*100)</f>
        <v>26.367521401030945</v>
      </c>
      <c r="O9" s="2">
        <v>0</v>
      </c>
      <c r="P9" s="10">
        <f>SUM(O9/49095007*100)</f>
        <v>0</v>
      </c>
      <c r="Q9" s="2">
        <v>0</v>
      </c>
      <c r="R9" s="10">
        <f>SUM(Q9/49095007*100)</f>
        <v>0</v>
      </c>
      <c r="S9" s="2">
        <v>49095007</v>
      </c>
    </row>
    <row r="10" spans="1:19" x14ac:dyDescent="0.25">
      <c r="A10" s="2" t="s">
        <v>69</v>
      </c>
      <c r="B10" s="2" t="s">
        <v>70</v>
      </c>
      <c r="C10" s="2">
        <v>60618</v>
      </c>
      <c r="D10" s="2">
        <v>137099995</v>
      </c>
      <c r="E10" s="2">
        <v>0</v>
      </c>
      <c r="F10" s="2">
        <v>0</v>
      </c>
      <c r="G10" s="2">
        <v>137099995</v>
      </c>
      <c r="H10" s="10">
        <f>SUM(G10/186195002*100)</f>
        <v>73.632478598969058</v>
      </c>
      <c r="I10" s="2">
        <v>137099995</v>
      </c>
      <c r="J10" s="2">
        <v>0</v>
      </c>
      <c r="K10" s="2">
        <v>137099995</v>
      </c>
      <c r="L10" s="10">
        <f>SUM(K10/186195002*100)</f>
        <v>73.632478598969058</v>
      </c>
      <c r="M10" s="2">
        <v>0</v>
      </c>
      <c r="N10" s="10">
        <f>SUM((G10+M10)/186195002*100)</f>
        <v>73.632478598969058</v>
      </c>
      <c r="O10" s="2">
        <v>0</v>
      </c>
      <c r="P10" s="10">
        <f>SUM(O10/137099995*100)</f>
        <v>0</v>
      </c>
      <c r="Q10" s="2" t="s">
        <v>71</v>
      </c>
      <c r="R10" s="2" t="s">
        <v>71</v>
      </c>
      <c r="S10" s="2">
        <v>136787440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SUM(K12/186195002*100)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SUM(G13/186195002*100)</f>
        <v>0</v>
      </c>
      <c r="I13" s="2">
        <v>0</v>
      </c>
      <c r="J13" s="2">
        <v>0</v>
      </c>
      <c r="K13" s="2">
        <v>0</v>
      </c>
      <c r="L13" s="10">
        <f>SUM(K13/186195002*100)</f>
        <v>0</v>
      </c>
      <c r="M13" s="2">
        <v>0</v>
      </c>
      <c r="N13" s="10">
        <f>SUM((G13+M13)/186195002*100)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60619</v>
      </c>
      <c r="D15" s="8">
        <f t="shared" si="0"/>
        <v>186195002</v>
      </c>
      <c r="E15" s="8">
        <f t="shared" si="0"/>
        <v>0</v>
      </c>
      <c r="F15" s="8">
        <f t="shared" si="0"/>
        <v>0</v>
      </c>
      <c r="G15" s="8">
        <f t="shared" si="0"/>
        <v>186195002</v>
      </c>
      <c r="H15" s="11">
        <f t="shared" si="0"/>
        <v>100</v>
      </c>
      <c r="I15" s="8">
        <f t="shared" si="0"/>
        <v>186195002</v>
      </c>
      <c r="J15" s="8">
        <f t="shared" si="0"/>
        <v>0</v>
      </c>
      <c r="K15" s="8">
        <f t="shared" si="0"/>
        <v>186195002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185882447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4" workbookViewId="0">
      <selection activeCell="E12" sqref="E1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33" t="s">
        <v>40</v>
      </c>
      <c r="K3" s="33"/>
      <c r="L3" s="33"/>
      <c r="M3" s="33"/>
      <c r="N3" s="6" t="s">
        <v>41</v>
      </c>
      <c r="O3" s="6" t="s">
        <v>84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6" t="s">
        <v>61</v>
      </c>
      <c r="K6" s="36"/>
      <c r="L6" s="36"/>
      <c r="M6" s="36"/>
      <c r="N6" s="13" t="s">
        <v>62</v>
      </c>
      <c r="O6" s="13" t="s">
        <v>63</v>
      </c>
      <c r="P6" s="36" t="s">
        <v>64</v>
      </c>
      <c r="Q6" s="36"/>
      <c r="R6" s="36" t="s">
        <v>65</v>
      </c>
      <c r="S6" s="36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>
        <v>0</v>
      </c>
      <c r="S8" s="10">
        <v>0</v>
      </c>
      <c r="T8" s="2">
        <v>0</v>
      </c>
    </row>
    <row r="9" spans="1:20" x14ac:dyDescent="0.25">
      <c r="A9" s="2" t="s">
        <v>89</v>
      </c>
      <c r="B9" s="2" t="s">
        <v>90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>SUM(H9/186195002*100)</f>
        <v>0</v>
      </c>
      <c r="J9" s="2">
        <v>0</v>
      </c>
      <c r="K9" s="2">
        <v>0</v>
      </c>
      <c r="L9" s="2">
        <f>+J9+K9</f>
        <v>0</v>
      </c>
      <c r="M9" s="10">
        <f>SUM(L9/186195002*100)</f>
        <v>0</v>
      </c>
      <c r="N9" s="2">
        <v>0</v>
      </c>
      <c r="O9" s="10">
        <f>SUM((H9+N9)/186195002*100)</f>
        <v>0</v>
      </c>
      <c r="P9" s="2">
        <v>0</v>
      </c>
      <c r="Q9" s="10">
        <v>0</v>
      </c>
      <c r="R9" s="2">
        <v>0</v>
      </c>
      <c r="S9" s="10">
        <v>0</v>
      </c>
      <c r="T9" s="2">
        <v>0</v>
      </c>
    </row>
    <row r="10" spans="1:20" x14ac:dyDescent="0.25">
      <c r="A10" s="2" t="s">
        <v>91</v>
      </c>
      <c r="B10" s="2" t="s">
        <v>92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>SUM(H10/186195002*100)</f>
        <v>0</v>
      </c>
      <c r="J10" s="2">
        <v>0</v>
      </c>
      <c r="K10" s="2">
        <v>0</v>
      </c>
      <c r="L10" s="2">
        <f>+J10+K10</f>
        <v>0</v>
      </c>
      <c r="M10" s="10">
        <f>SUM(L10/186195002*100)</f>
        <v>0</v>
      </c>
      <c r="N10" s="2">
        <v>0</v>
      </c>
      <c r="O10" s="10">
        <f>SUM((H10+N10)/186195002*100)</f>
        <v>0</v>
      </c>
      <c r="P10" s="2">
        <v>0</v>
      </c>
      <c r="Q10" s="10">
        <v>0</v>
      </c>
      <c r="R10" s="2">
        <v>0</v>
      </c>
      <c r="S10" s="10">
        <v>0</v>
      </c>
      <c r="T10" s="2">
        <v>0</v>
      </c>
    </row>
    <row r="11" spans="1:20" x14ac:dyDescent="0.25">
      <c r="A11" s="2" t="s">
        <v>93</v>
      </c>
      <c r="B11" s="2" t="s">
        <v>94</v>
      </c>
      <c r="C11" s="2"/>
      <c r="D11" s="2">
        <v>1</v>
      </c>
      <c r="E11" s="2">
        <v>49095007</v>
      </c>
      <c r="F11" s="2">
        <v>0</v>
      </c>
      <c r="G11" s="2">
        <v>0</v>
      </c>
      <c r="H11" s="2">
        <v>49095007</v>
      </c>
      <c r="I11" s="10">
        <f>SUM(H11/186195002*100)</f>
        <v>26.367521401030945</v>
      </c>
      <c r="J11" s="2">
        <v>49095007</v>
      </c>
      <c r="K11" s="2">
        <v>0</v>
      </c>
      <c r="L11" s="2">
        <f>+J11+K11</f>
        <v>49095007</v>
      </c>
      <c r="M11" s="10">
        <f>SUM(L11/186195002*100)</f>
        <v>26.367521401030945</v>
      </c>
      <c r="N11" s="2">
        <v>0</v>
      </c>
      <c r="O11" s="10">
        <f>SUM((H11+N11)/186195002*100)</f>
        <v>26.367521401030945</v>
      </c>
      <c r="P11" s="2">
        <v>0</v>
      </c>
      <c r="Q11" s="10">
        <v>0</v>
      </c>
      <c r="R11" s="2">
        <v>0</v>
      </c>
      <c r="S11" s="10">
        <v>0</v>
      </c>
      <c r="T11" s="2">
        <v>49095007</v>
      </c>
    </row>
    <row r="12" spans="1:20" x14ac:dyDescent="0.25">
      <c r="A12" s="2"/>
      <c r="B12" s="2" t="s">
        <v>95</v>
      </c>
      <c r="C12" s="2" t="s">
        <v>96</v>
      </c>
      <c r="D12" s="2">
        <v>1</v>
      </c>
      <c r="E12" s="2">
        <v>49095007</v>
      </c>
      <c r="F12" s="2">
        <v>0</v>
      </c>
      <c r="G12" s="2">
        <v>0</v>
      </c>
      <c r="H12" s="2">
        <v>49095007</v>
      </c>
      <c r="I12" s="10">
        <f>SUM(H12/186195002*100)</f>
        <v>26.367521401030945</v>
      </c>
      <c r="J12" s="2">
        <v>49095007</v>
      </c>
      <c r="K12" s="2">
        <v>0</v>
      </c>
      <c r="L12" s="2">
        <f>+J12+K12</f>
        <v>49095007</v>
      </c>
      <c r="M12" s="10">
        <f>SUM(L12/186195002*100)</f>
        <v>26.367521401030945</v>
      </c>
      <c r="N12" s="2">
        <v>0</v>
      </c>
      <c r="O12" s="10">
        <f>SUM((H12+N12)/186195002*100)</f>
        <v>26.367521401030945</v>
      </c>
      <c r="P12" s="2">
        <v>0</v>
      </c>
      <c r="Q12" s="10">
        <f>SUM(P12/H12*100)</f>
        <v>0</v>
      </c>
      <c r="R12" s="2">
        <v>0</v>
      </c>
      <c r="S12" s="10">
        <f>SUM(R12/H12*100)</f>
        <v>0</v>
      </c>
      <c r="T12" s="2">
        <v>49095007</v>
      </c>
    </row>
    <row r="13" spans="1:20" s="4" customFormat="1" x14ac:dyDescent="0.25">
      <c r="A13" s="8"/>
      <c r="B13" s="8" t="s">
        <v>97</v>
      </c>
      <c r="C13" s="8"/>
      <c r="D13" s="8">
        <f t="shared" ref="D13:P13" si="0">+D8+D9+D10+D11</f>
        <v>1</v>
      </c>
      <c r="E13" s="8">
        <f t="shared" si="0"/>
        <v>49095007</v>
      </c>
      <c r="F13" s="8">
        <f t="shared" si="0"/>
        <v>0</v>
      </c>
      <c r="G13" s="8">
        <f t="shared" si="0"/>
        <v>0</v>
      </c>
      <c r="H13" s="8">
        <f t="shared" si="0"/>
        <v>49095007</v>
      </c>
      <c r="I13" s="11">
        <f t="shared" si="0"/>
        <v>26.367521401030945</v>
      </c>
      <c r="J13" s="8">
        <f t="shared" si="0"/>
        <v>49095007</v>
      </c>
      <c r="K13" s="8">
        <f t="shared" si="0"/>
        <v>0</v>
      </c>
      <c r="L13" s="8">
        <f t="shared" si="0"/>
        <v>49095007</v>
      </c>
      <c r="M13" s="11">
        <f t="shared" si="0"/>
        <v>26.367521401030945</v>
      </c>
      <c r="N13" s="8">
        <f t="shared" si="0"/>
        <v>0</v>
      </c>
      <c r="O13" s="11">
        <f t="shared" si="0"/>
        <v>26.367521401030945</v>
      </c>
      <c r="P13" s="8">
        <f t="shared" si="0"/>
        <v>0</v>
      </c>
      <c r="Q13" s="11">
        <v>0</v>
      </c>
      <c r="R13" s="8">
        <f>+R8+R9+R10+R11</f>
        <v>0</v>
      </c>
      <c r="S13" s="11">
        <f>SUM(R13/H13*100)</f>
        <v>0</v>
      </c>
      <c r="T13" s="8">
        <f>+T8+T9+T10+T11</f>
        <v>49095007</v>
      </c>
    </row>
    <row r="14" spans="1:20" x14ac:dyDescent="0.25">
      <c r="A14" s="3" t="s">
        <v>98</v>
      </c>
      <c r="B14" s="2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87</v>
      </c>
      <c r="B15" s="2" t="s">
        <v>100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>SUM(H15/186195002*100)</f>
        <v>0</v>
      </c>
      <c r="J15" s="2">
        <v>0</v>
      </c>
      <c r="K15" s="2">
        <v>0</v>
      </c>
      <c r="L15" s="2">
        <f>+J15+K15</f>
        <v>0</v>
      </c>
      <c r="M15" s="10">
        <f>SUM(L15/186195002*100)</f>
        <v>0</v>
      </c>
      <c r="N15" s="2">
        <v>0</v>
      </c>
      <c r="O15" s="10">
        <f>SUM((H15+N15)/186195002*100)</f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x14ac:dyDescent="0.25">
      <c r="A16" s="2" t="s">
        <v>89</v>
      </c>
      <c r="B16" s="2" t="s">
        <v>101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>SUM(H16/186195002*100)</f>
        <v>0</v>
      </c>
      <c r="J16" s="2">
        <v>0</v>
      </c>
      <c r="K16" s="2">
        <v>0</v>
      </c>
      <c r="L16" s="2">
        <f>+J16+K16</f>
        <v>0</v>
      </c>
      <c r="M16" s="10">
        <f>SUM(L16/186195002*100)</f>
        <v>0</v>
      </c>
      <c r="N16" s="2">
        <v>0</v>
      </c>
      <c r="O16" s="10">
        <f>SUM((H16+N16)/186195002*100)</f>
        <v>0</v>
      </c>
      <c r="P16" s="2">
        <v>0</v>
      </c>
      <c r="Q16" s="10">
        <v>0</v>
      </c>
      <c r="R16" s="2">
        <v>0</v>
      </c>
      <c r="S16" s="10">
        <v>0</v>
      </c>
      <c r="T16" s="2">
        <v>0</v>
      </c>
    </row>
    <row r="17" spans="1:20" x14ac:dyDescent="0.25">
      <c r="A17" s="2" t="s">
        <v>91</v>
      </c>
      <c r="B17" s="2" t="s">
        <v>102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>SUM(H17/186195002*100)</f>
        <v>0</v>
      </c>
      <c r="J17" s="2">
        <v>0</v>
      </c>
      <c r="K17" s="2">
        <v>0</v>
      </c>
      <c r="L17" s="2">
        <f>+J17+K17</f>
        <v>0</v>
      </c>
      <c r="M17" s="10">
        <f>SUM(L17/186195002*100)</f>
        <v>0</v>
      </c>
      <c r="N17" s="2">
        <v>0</v>
      </c>
      <c r="O17" s="10">
        <f>SUM((H17+N17)/186195002*100)</f>
        <v>0</v>
      </c>
      <c r="P17" s="2">
        <v>0</v>
      </c>
      <c r="Q17" s="10">
        <v>0</v>
      </c>
      <c r="R17" s="2">
        <v>0</v>
      </c>
      <c r="S17" s="10">
        <v>0</v>
      </c>
      <c r="T17" s="2">
        <v>0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93</v>
      </c>
      <c r="B19" s="2" t="s">
        <v>103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SUM(H19/186195002*100)</f>
        <v>0</v>
      </c>
      <c r="J19" s="2">
        <v>0</v>
      </c>
      <c r="K19" s="2">
        <v>0</v>
      </c>
      <c r="L19" s="2">
        <f>+J19+K19</f>
        <v>0</v>
      </c>
      <c r="M19" s="10">
        <f>SUM(L19/186195002*100)</f>
        <v>0</v>
      </c>
      <c r="N19" s="2">
        <v>0</v>
      </c>
      <c r="O19" s="10">
        <f>SUM((H19+N19)/186195002*100)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104</v>
      </c>
      <c r="B21" s="2" t="s">
        <v>105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0">
        <f>SUM(H21/186195002*100)</f>
        <v>0</v>
      </c>
      <c r="J21" s="2">
        <v>0</v>
      </c>
      <c r="K21" s="2">
        <v>0</v>
      </c>
      <c r="L21" s="2">
        <f>+J21+K21</f>
        <v>0</v>
      </c>
      <c r="M21" s="10">
        <f>SUM(L21/186195002*100)</f>
        <v>0</v>
      </c>
      <c r="N21" s="2">
        <v>0</v>
      </c>
      <c r="O21" s="10">
        <f>SUM((H21+N21)/186195002*100)</f>
        <v>0</v>
      </c>
      <c r="P21" s="2">
        <v>0</v>
      </c>
      <c r="Q21" s="10">
        <v>0</v>
      </c>
      <c r="R21" s="2">
        <v>0</v>
      </c>
      <c r="S21" s="10">
        <v>0</v>
      </c>
      <c r="T21" s="2">
        <v>0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x14ac:dyDescent="0.25">
      <c r="A23" s="8"/>
      <c r="B23" s="8" t="s">
        <v>106</v>
      </c>
      <c r="C23" s="8"/>
      <c r="D23" s="8">
        <f t="shared" ref="D23:P23" si="1">+D15+D16+D17+D19+D21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11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11">
        <f t="shared" si="1"/>
        <v>0</v>
      </c>
      <c r="N23" s="8">
        <f t="shared" si="1"/>
        <v>0</v>
      </c>
      <c r="O23" s="11">
        <f t="shared" si="1"/>
        <v>0</v>
      </c>
      <c r="P23" s="8">
        <f t="shared" si="1"/>
        <v>0</v>
      </c>
      <c r="Q23" s="11">
        <v>0</v>
      </c>
      <c r="R23" s="8">
        <f>+R15+R16+R17+R19+R21</f>
        <v>0</v>
      </c>
      <c r="S23" s="11">
        <f>+S15+S16+S17+S19+S21</f>
        <v>0</v>
      </c>
      <c r="T23" s="8">
        <f>+T15+T16+T17+T19+T21</f>
        <v>0</v>
      </c>
    </row>
    <row r="24" spans="1:20" s="4" customFormat="1" x14ac:dyDescent="0.25">
      <c r="A24" s="8"/>
      <c r="B24" s="8" t="s">
        <v>107</v>
      </c>
      <c r="C24" s="8"/>
      <c r="D24" s="8">
        <f t="shared" ref="D24:P24" si="2">+(D13+D23)</f>
        <v>1</v>
      </c>
      <c r="E24" s="8">
        <f t="shared" si="2"/>
        <v>49095007</v>
      </c>
      <c r="F24" s="8">
        <f t="shared" si="2"/>
        <v>0</v>
      </c>
      <c r="G24" s="8">
        <f t="shared" si="2"/>
        <v>0</v>
      </c>
      <c r="H24" s="8">
        <f t="shared" si="2"/>
        <v>49095007</v>
      </c>
      <c r="I24" s="11">
        <f t="shared" si="2"/>
        <v>26.367521401030945</v>
      </c>
      <c r="J24" s="8">
        <f t="shared" si="2"/>
        <v>49095007</v>
      </c>
      <c r="K24" s="8">
        <f t="shared" si="2"/>
        <v>0</v>
      </c>
      <c r="L24" s="8">
        <f t="shared" si="2"/>
        <v>49095007</v>
      </c>
      <c r="M24" s="11">
        <f t="shared" si="2"/>
        <v>26.367521401030945</v>
      </c>
      <c r="N24" s="8">
        <f t="shared" si="2"/>
        <v>0</v>
      </c>
      <c r="O24" s="11">
        <f t="shared" si="2"/>
        <v>26.367521401030945</v>
      </c>
      <c r="P24" s="8">
        <f t="shared" si="2"/>
        <v>0</v>
      </c>
      <c r="Q24" s="11">
        <v>0</v>
      </c>
      <c r="R24" s="8">
        <f>+(R13+R23)</f>
        <v>0</v>
      </c>
      <c r="S24" s="11">
        <f>SUM(R24/H24*100)</f>
        <v>0</v>
      </c>
      <c r="T24" s="8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3" workbookViewId="0">
      <selection activeCell="B36" sqref="B36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108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6" t="s">
        <v>61</v>
      </c>
      <c r="K6" s="36"/>
      <c r="L6" s="36"/>
      <c r="M6" s="36"/>
      <c r="N6" s="13" t="s">
        <v>62</v>
      </c>
      <c r="O6" s="13" t="s">
        <v>63</v>
      </c>
      <c r="P6" s="36" t="s">
        <v>64</v>
      </c>
      <c r="Q6" s="36"/>
      <c r="R6" s="36" t="s">
        <v>65</v>
      </c>
      <c r="S6" s="36"/>
      <c r="T6" s="13" t="s">
        <v>66</v>
      </c>
    </row>
    <row r="7" spans="1:20" x14ac:dyDescent="0.25">
      <c r="A7" s="3" t="s">
        <v>85</v>
      </c>
      <c r="B7" s="2" t="s">
        <v>102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110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6" si="0">SUM(H8/186195002*100)</f>
        <v>0</v>
      </c>
      <c r="J8" s="2">
        <v>0</v>
      </c>
      <c r="K8" s="2">
        <v>0</v>
      </c>
      <c r="L8" s="2">
        <f t="shared" ref="L8:L16" si="1">+J8+K8</f>
        <v>0</v>
      </c>
      <c r="M8" s="10">
        <f t="shared" ref="M8:M16" si="2">SUM(L8/186195002*100)</f>
        <v>0</v>
      </c>
      <c r="N8" s="2">
        <v>0</v>
      </c>
      <c r="O8" s="10">
        <f t="shared" ref="O8:O16" si="3"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 t="s">
        <v>89</v>
      </c>
      <c r="B9" s="2" t="s">
        <v>111</v>
      </c>
      <c r="C9" s="2"/>
      <c r="D9" s="2">
        <v>1</v>
      </c>
      <c r="E9" s="2">
        <v>1000</v>
      </c>
      <c r="F9" s="2">
        <v>0</v>
      </c>
      <c r="G9" s="2">
        <v>0</v>
      </c>
      <c r="H9" s="2">
        <v>1000</v>
      </c>
      <c r="I9" s="10">
        <f t="shared" si="0"/>
        <v>5.3707134415992535E-4</v>
      </c>
      <c r="J9" s="2">
        <v>1000</v>
      </c>
      <c r="K9" s="2">
        <v>0</v>
      </c>
      <c r="L9" s="2">
        <f t="shared" si="1"/>
        <v>1000</v>
      </c>
      <c r="M9" s="10">
        <f t="shared" si="2"/>
        <v>5.3707134415992535E-4</v>
      </c>
      <c r="N9" s="2">
        <v>0</v>
      </c>
      <c r="O9" s="10">
        <f t="shared" si="3"/>
        <v>5.3707134415992535E-4</v>
      </c>
      <c r="P9" s="2">
        <v>0</v>
      </c>
      <c r="Q9" s="10">
        <v>0</v>
      </c>
      <c r="R9" s="2" t="s">
        <v>71</v>
      </c>
      <c r="S9" s="2" t="s">
        <v>71</v>
      </c>
      <c r="T9" s="2">
        <v>1000</v>
      </c>
    </row>
    <row r="10" spans="1:20" x14ac:dyDescent="0.25">
      <c r="A10" s="2" t="s">
        <v>91</v>
      </c>
      <c r="B10" s="2" t="s">
        <v>112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 t="shared" si="0"/>
        <v>0</v>
      </c>
      <c r="J10" s="2">
        <v>0</v>
      </c>
      <c r="K10" s="2">
        <v>0</v>
      </c>
      <c r="L10" s="2">
        <f t="shared" si="1"/>
        <v>0</v>
      </c>
      <c r="M10" s="10">
        <f t="shared" si="2"/>
        <v>0</v>
      </c>
      <c r="N10" s="2">
        <v>0</v>
      </c>
      <c r="O10" s="10">
        <f t="shared" si="3"/>
        <v>0</v>
      </c>
      <c r="P10" s="2">
        <v>0</v>
      </c>
      <c r="Q10" s="10">
        <v>0</v>
      </c>
      <c r="R10" s="2" t="s">
        <v>71</v>
      </c>
      <c r="S10" s="2" t="s">
        <v>71</v>
      </c>
      <c r="T10" s="2">
        <v>0</v>
      </c>
    </row>
    <row r="11" spans="1:20" x14ac:dyDescent="0.25">
      <c r="A11" s="2" t="s">
        <v>93</v>
      </c>
      <c r="B11" s="2" t="s">
        <v>113</v>
      </c>
      <c r="C11" s="2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0">
        <f t="shared" si="0"/>
        <v>0</v>
      </c>
      <c r="J11" s="2">
        <v>0</v>
      </c>
      <c r="K11" s="2">
        <v>0</v>
      </c>
      <c r="L11" s="2">
        <f t="shared" si="1"/>
        <v>0</v>
      </c>
      <c r="M11" s="10">
        <f t="shared" si="2"/>
        <v>0</v>
      </c>
      <c r="N11" s="2">
        <v>0</v>
      </c>
      <c r="O11" s="10">
        <f t="shared" si="3"/>
        <v>0</v>
      </c>
      <c r="P11" s="2">
        <v>0</v>
      </c>
      <c r="Q11" s="10">
        <v>0</v>
      </c>
      <c r="R11" s="2" t="s">
        <v>71</v>
      </c>
      <c r="S11" s="2" t="s">
        <v>71</v>
      </c>
      <c r="T11" s="2">
        <v>0</v>
      </c>
    </row>
    <row r="12" spans="1:20" x14ac:dyDescent="0.25">
      <c r="A12" s="2" t="s">
        <v>104</v>
      </c>
      <c r="B12" s="2" t="s">
        <v>114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115</v>
      </c>
      <c r="B13" s="2" t="s">
        <v>92</v>
      </c>
      <c r="C13" s="2"/>
      <c r="D13" s="2">
        <v>1</v>
      </c>
      <c r="E13" s="2">
        <v>500</v>
      </c>
      <c r="F13" s="2">
        <v>0</v>
      </c>
      <c r="G13" s="2">
        <v>0</v>
      </c>
      <c r="H13" s="2">
        <v>500</v>
      </c>
      <c r="I13" s="10">
        <f t="shared" si="0"/>
        <v>2.6853567207996268E-4</v>
      </c>
      <c r="J13" s="2">
        <v>500</v>
      </c>
      <c r="K13" s="2">
        <v>0</v>
      </c>
      <c r="L13" s="2">
        <f t="shared" si="1"/>
        <v>500</v>
      </c>
      <c r="M13" s="10">
        <f t="shared" si="2"/>
        <v>2.6853567207996268E-4</v>
      </c>
      <c r="N13" s="2">
        <v>0</v>
      </c>
      <c r="O13" s="10">
        <f t="shared" si="3"/>
        <v>2.6853567207996268E-4</v>
      </c>
      <c r="P13" s="2">
        <v>0</v>
      </c>
      <c r="Q13" s="10">
        <v>0</v>
      </c>
      <c r="R13" s="2" t="s">
        <v>71</v>
      </c>
      <c r="S13" s="2" t="s">
        <v>71</v>
      </c>
      <c r="T13" s="2">
        <v>500</v>
      </c>
    </row>
    <row r="14" spans="1:20" x14ac:dyDescent="0.25">
      <c r="A14" s="2" t="s">
        <v>116</v>
      </c>
      <c r="B14" s="2" t="s">
        <v>117</v>
      </c>
      <c r="C14" s="2"/>
      <c r="D14" s="2">
        <v>3</v>
      </c>
      <c r="E14" s="2">
        <v>6098472</v>
      </c>
      <c r="F14" s="2">
        <v>0</v>
      </c>
      <c r="G14" s="2">
        <v>0</v>
      </c>
      <c r="H14" s="2">
        <v>6098472</v>
      </c>
      <c r="I14" s="10">
        <f t="shared" si="0"/>
        <v>3.2753145543616684</v>
      </c>
      <c r="J14" s="2">
        <v>6098472</v>
      </c>
      <c r="K14" s="2">
        <v>0</v>
      </c>
      <c r="L14" s="2">
        <f t="shared" si="1"/>
        <v>6098472</v>
      </c>
      <c r="M14" s="10">
        <f t="shared" si="2"/>
        <v>3.2753145543616684</v>
      </c>
      <c r="N14" s="2">
        <v>0</v>
      </c>
      <c r="O14" s="10">
        <f t="shared" si="3"/>
        <v>3.2753145543616684</v>
      </c>
      <c r="P14" s="2">
        <v>0</v>
      </c>
      <c r="Q14" s="10">
        <v>0</v>
      </c>
      <c r="R14" s="2" t="s">
        <v>71</v>
      </c>
      <c r="S14" s="2" t="s">
        <v>71</v>
      </c>
      <c r="T14" s="2">
        <v>6098472</v>
      </c>
    </row>
    <row r="15" spans="1:20" x14ac:dyDescent="0.25">
      <c r="A15" s="2"/>
      <c r="B15" s="2" t="s">
        <v>118</v>
      </c>
      <c r="C15" s="2" t="s">
        <v>119</v>
      </c>
      <c r="D15" s="2">
        <v>1</v>
      </c>
      <c r="E15" s="2">
        <v>3007872</v>
      </c>
      <c r="F15" s="2">
        <v>0</v>
      </c>
      <c r="G15" s="2">
        <v>0</v>
      </c>
      <c r="H15" s="2">
        <v>3007872</v>
      </c>
      <c r="I15" s="10">
        <f t="shared" si="0"/>
        <v>1.6154418581010033</v>
      </c>
      <c r="J15" s="2">
        <v>3007872</v>
      </c>
      <c r="K15" s="2">
        <v>0</v>
      </c>
      <c r="L15" s="2">
        <f t="shared" si="1"/>
        <v>3007872</v>
      </c>
      <c r="M15" s="10">
        <f t="shared" si="2"/>
        <v>1.6154418581010033</v>
      </c>
      <c r="N15" s="2">
        <v>0</v>
      </c>
      <c r="O15" s="10">
        <f t="shared" si="3"/>
        <v>1.6154418581010033</v>
      </c>
      <c r="P15" s="2">
        <v>0</v>
      </c>
      <c r="Q15" s="10">
        <f>SUM(P15/H15*100)</f>
        <v>0</v>
      </c>
      <c r="R15" s="2" t="s">
        <v>71</v>
      </c>
      <c r="S15" s="2" t="s">
        <v>71</v>
      </c>
      <c r="T15" s="2">
        <v>3007872</v>
      </c>
    </row>
    <row r="16" spans="1:20" x14ac:dyDescent="0.25">
      <c r="A16" s="2" t="s">
        <v>120</v>
      </c>
      <c r="B16" s="2" t="s">
        <v>121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 t="shared" si="0"/>
        <v>0</v>
      </c>
      <c r="J16" s="2">
        <v>0</v>
      </c>
      <c r="K16" s="2">
        <v>0</v>
      </c>
      <c r="L16" s="2">
        <f t="shared" si="1"/>
        <v>0</v>
      </c>
      <c r="M16" s="10">
        <f t="shared" si="2"/>
        <v>0</v>
      </c>
      <c r="N16" s="2">
        <v>0</v>
      </c>
      <c r="O16" s="10">
        <f t="shared" si="3"/>
        <v>0</v>
      </c>
      <c r="P16" s="2">
        <v>0</v>
      </c>
      <c r="Q16" s="10">
        <v>0</v>
      </c>
      <c r="R16" s="2" t="s">
        <v>71</v>
      </c>
      <c r="S16" s="2" t="s">
        <v>71</v>
      </c>
      <c r="T16" s="2">
        <v>0</v>
      </c>
    </row>
    <row r="17" spans="1:20" x14ac:dyDescent="0.25">
      <c r="A17" s="2" t="s">
        <v>122</v>
      </c>
      <c r="B17" s="2" t="s">
        <v>94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x14ac:dyDescent="0.25">
      <c r="A18" s="8"/>
      <c r="B18" s="8" t="s">
        <v>123</v>
      </c>
      <c r="C18" s="8"/>
      <c r="D18" s="8">
        <f t="shared" ref="D18:P18" si="4">+D8+D9+D10+D11+D12+D13+D14+D16</f>
        <v>5</v>
      </c>
      <c r="E18" s="8">
        <f t="shared" si="4"/>
        <v>6099972</v>
      </c>
      <c r="F18" s="8">
        <f t="shared" si="4"/>
        <v>0</v>
      </c>
      <c r="G18" s="8">
        <f t="shared" si="4"/>
        <v>0</v>
      </c>
      <c r="H18" s="8">
        <f t="shared" si="4"/>
        <v>6099972</v>
      </c>
      <c r="I18" s="11">
        <f t="shared" si="4"/>
        <v>3.2761201613779085</v>
      </c>
      <c r="J18" s="8">
        <f t="shared" si="4"/>
        <v>6099972</v>
      </c>
      <c r="K18" s="8">
        <f t="shared" si="4"/>
        <v>0</v>
      </c>
      <c r="L18" s="8">
        <f t="shared" si="4"/>
        <v>6099972</v>
      </c>
      <c r="M18" s="11">
        <f t="shared" si="4"/>
        <v>3.2761201613779085</v>
      </c>
      <c r="N18" s="8">
        <f t="shared" si="4"/>
        <v>0</v>
      </c>
      <c r="O18" s="11">
        <f t="shared" si="4"/>
        <v>3.2761201613779085</v>
      </c>
      <c r="P18" s="8">
        <f t="shared" si="4"/>
        <v>0</v>
      </c>
      <c r="Q18" s="11">
        <v>0</v>
      </c>
      <c r="R18" s="8" t="s">
        <v>71</v>
      </c>
      <c r="S18" s="8" t="s">
        <v>71</v>
      </c>
      <c r="T18" s="8">
        <f>+T8+T9+T10+T11+T12+T13+T14+T16</f>
        <v>6099972</v>
      </c>
    </row>
    <row r="19" spans="1:20" x14ac:dyDescent="0.25">
      <c r="A19" s="3" t="s">
        <v>98</v>
      </c>
      <c r="B19" s="2" t="s">
        <v>124</v>
      </c>
      <c r="C19" s="2"/>
      <c r="D19" s="2">
        <v>1</v>
      </c>
      <c r="E19" s="2">
        <v>10000000</v>
      </c>
      <c r="F19" s="2">
        <v>0</v>
      </c>
      <c r="G19" s="2">
        <v>0</v>
      </c>
      <c r="H19" s="2">
        <v>10000000</v>
      </c>
      <c r="I19" s="10">
        <f>SUM(H19/186195002*100)</f>
        <v>5.3707134415992543</v>
      </c>
      <c r="J19" s="2">
        <v>10000000</v>
      </c>
      <c r="K19" s="2">
        <v>0</v>
      </c>
      <c r="L19" s="2">
        <f>+J19+K19</f>
        <v>10000000</v>
      </c>
      <c r="M19" s="10">
        <f>SUM(L19/186195002*100)</f>
        <v>5.3707134415992543</v>
      </c>
      <c r="N19" s="2">
        <v>0</v>
      </c>
      <c r="O19" s="10">
        <f>SUM((H19+N19)/186195002*100)</f>
        <v>5.3707134415992543</v>
      </c>
      <c r="P19" s="2">
        <v>0</v>
      </c>
      <c r="Q19" s="10">
        <v>0</v>
      </c>
      <c r="R19" s="2" t="s">
        <v>71</v>
      </c>
      <c r="S19" s="2" t="s">
        <v>71</v>
      </c>
      <c r="T19" s="2">
        <v>10000000</v>
      </c>
    </row>
    <row r="20" spans="1:20" x14ac:dyDescent="0.25">
      <c r="A20" s="2"/>
      <c r="B20" s="2" t="s">
        <v>125</v>
      </c>
      <c r="C20" s="2" t="s">
        <v>126</v>
      </c>
      <c r="D20" s="2">
        <v>1</v>
      </c>
      <c r="E20" s="2">
        <v>10000000</v>
      </c>
      <c r="F20" s="2">
        <v>0</v>
      </c>
      <c r="G20" s="2">
        <v>0</v>
      </c>
      <c r="H20" s="2">
        <v>10000000</v>
      </c>
      <c r="I20" s="10">
        <f>SUM(H20/186195002*100)</f>
        <v>5.3707134415992543</v>
      </c>
      <c r="J20" s="2">
        <v>10000000</v>
      </c>
      <c r="K20" s="2">
        <v>0</v>
      </c>
      <c r="L20" s="2">
        <f>+J20+K20</f>
        <v>10000000</v>
      </c>
      <c r="M20" s="10">
        <f>SUM(L20/186195002*100)</f>
        <v>5.3707134415992543</v>
      </c>
      <c r="N20" s="2">
        <v>0</v>
      </c>
      <c r="O20" s="10">
        <f>SUM((H20+N20)/186195002*100)</f>
        <v>5.3707134415992543</v>
      </c>
      <c r="P20" s="2">
        <v>0</v>
      </c>
      <c r="Q20" s="10">
        <f>SUM(P20/H20*100)</f>
        <v>0</v>
      </c>
      <c r="R20" s="2" t="s">
        <v>71</v>
      </c>
      <c r="S20" s="2" t="s">
        <v>71</v>
      </c>
      <c r="T20" s="2">
        <v>10000000</v>
      </c>
    </row>
    <row r="21" spans="1:20" s="4" customFormat="1" x14ac:dyDescent="0.25">
      <c r="A21" s="8"/>
      <c r="B21" s="8" t="s">
        <v>127</v>
      </c>
      <c r="C21" s="8"/>
      <c r="D21" s="8">
        <f t="shared" ref="D21:P21" si="5">+D19</f>
        <v>1</v>
      </c>
      <c r="E21" s="8">
        <f t="shared" si="5"/>
        <v>10000000</v>
      </c>
      <c r="F21" s="8">
        <f t="shared" si="5"/>
        <v>0</v>
      </c>
      <c r="G21" s="8">
        <f t="shared" si="5"/>
        <v>0</v>
      </c>
      <c r="H21" s="8">
        <f t="shared" si="5"/>
        <v>10000000</v>
      </c>
      <c r="I21" s="11">
        <f t="shared" si="5"/>
        <v>5.3707134415992543</v>
      </c>
      <c r="J21" s="8">
        <f t="shared" si="5"/>
        <v>10000000</v>
      </c>
      <c r="K21" s="8">
        <f t="shared" si="5"/>
        <v>0</v>
      </c>
      <c r="L21" s="8">
        <f t="shared" si="5"/>
        <v>10000000</v>
      </c>
      <c r="M21" s="11">
        <f t="shared" si="5"/>
        <v>5.3707134415992543</v>
      </c>
      <c r="N21" s="8">
        <f t="shared" si="5"/>
        <v>0</v>
      </c>
      <c r="O21" s="11">
        <f t="shared" si="5"/>
        <v>5.3707134415992543</v>
      </c>
      <c r="P21" s="8">
        <f t="shared" si="5"/>
        <v>0</v>
      </c>
      <c r="Q21" s="11">
        <v>0</v>
      </c>
      <c r="R21" s="8" t="str">
        <f>+R19</f>
        <v>NA</v>
      </c>
      <c r="S21" s="8" t="str">
        <f>+S19</f>
        <v>NA</v>
      </c>
      <c r="T21" s="8">
        <f>+T19</f>
        <v>10000000</v>
      </c>
    </row>
    <row r="22" spans="1:20" x14ac:dyDescent="0.25">
      <c r="A22" s="3" t="s">
        <v>128</v>
      </c>
      <c r="B22" s="2" t="s">
        <v>129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 t="s">
        <v>87</v>
      </c>
      <c r="B23" s="2" t="s">
        <v>130</v>
      </c>
      <c r="C23" s="2"/>
      <c r="D23" s="2">
        <v>59142</v>
      </c>
      <c r="E23" s="2">
        <v>37432092</v>
      </c>
      <c r="F23" s="2">
        <v>0</v>
      </c>
      <c r="G23" s="2">
        <v>0</v>
      </c>
      <c r="H23" s="2">
        <v>37432092</v>
      </c>
      <c r="I23" s="10">
        <f>SUM(H23/186195002*100)</f>
        <v>20.10370396515799</v>
      </c>
      <c r="J23" s="2">
        <v>37432092</v>
      </c>
      <c r="K23" s="2">
        <v>0</v>
      </c>
      <c r="L23" s="2">
        <f>+J23+K23</f>
        <v>37432092</v>
      </c>
      <c r="M23" s="10">
        <f>SUM(L23/186195002*100)</f>
        <v>20.10370396515799</v>
      </c>
      <c r="N23" s="2">
        <v>0</v>
      </c>
      <c r="O23" s="10">
        <f>SUM((H23+N23)/186195002*100)</f>
        <v>20.10370396515799</v>
      </c>
      <c r="P23" s="2">
        <v>0</v>
      </c>
      <c r="Q23" s="10">
        <v>0</v>
      </c>
      <c r="R23" s="2" t="s">
        <v>71</v>
      </c>
      <c r="S23" s="2" t="s">
        <v>71</v>
      </c>
      <c r="T23" s="2">
        <v>37122337</v>
      </c>
    </row>
    <row r="24" spans="1:20" x14ac:dyDescent="0.25">
      <c r="A24" s="2"/>
      <c r="B24" s="2" t="s">
        <v>131</v>
      </c>
      <c r="C24" s="2"/>
      <c r="D24" s="2">
        <v>462</v>
      </c>
      <c r="E24" s="2">
        <v>57710781</v>
      </c>
      <c r="F24" s="2">
        <v>0</v>
      </c>
      <c r="G24" s="2">
        <v>0</v>
      </c>
      <c r="H24" s="2">
        <v>57710781</v>
      </c>
      <c r="I24" s="10">
        <f>SUM(H24/186195002*100)</f>
        <v>30.994806724189083</v>
      </c>
      <c r="J24" s="2">
        <v>57710781</v>
      </c>
      <c r="K24" s="2">
        <v>0</v>
      </c>
      <c r="L24" s="2">
        <f>+J24+K24</f>
        <v>57710781</v>
      </c>
      <c r="M24" s="10">
        <f>SUM(L24/186195002*100)</f>
        <v>30.994806724189083</v>
      </c>
      <c r="N24" s="2">
        <v>0</v>
      </c>
      <c r="O24" s="10">
        <f>SUM((H24+N24)/186195002*100)</f>
        <v>30.994806724189083</v>
      </c>
      <c r="P24" s="2">
        <v>0</v>
      </c>
      <c r="Q24" s="10">
        <v>0</v>
      </c>
      <c r="R24" s="2" t="s">
        <v>71</v>
      </c>
      <c r="S24" s="2" t="s">
        <v>71</v>
      </c>
      <c r="T24" s="2">
        <v>57710781</v>
      </c>
    </row>
    <row r="25" spans="1:20" x14ac:dyDescent="0.25">
      <c r="A25" s="2"/>
      <c r="B25" s="2" t="s">
        <v>132</v>
      </c>
      <c r="C25" s="2" t="s">
        <v>133</v>
      </c>
      <c r="D25" s="2">
        <v>1</v>
      </c>
      <c r="E25" s="2">
        <v>2520283</v>
      </c>
      <c r="F25" s="2">
        <v>0</v>
      </c>
      <c r="G25" s="2">
        <v>0</v>
      </c>
      <c r="H25" s="2">
        <v>2520283</v>
      </c>
      <c r="I25" s="10">
        <f>SUM(H25/186195002*100)</f>
        <v>1.3535717784734094</v>
      </c>
      <c r="J25" s="2">
        <v>2520283</v>
      </c>
      <c r="K25" s="2">
        <v>0</v>
      </c>
      <c r="L25" s="2">
        <f>+J25+K25</f>
        <v>2520283</v>
      </c>
      <c r="M25" s="10">
        <f>SUM(L25/186195002*100)</f>
        <v>1.3535717784734094</v>
      </c>
      <c r="N25" s="2">
        <v>0</v>
      </c>
      <c r="O25" s="10">
        <f>SUM((H25+N25)/186195002*100)</f>
        <v>1.3535717784734094</v>
      </c>
      <c r="P25" s="2">
        <v>0</v>
      </c>
      <c r="Q25" s="10">
        <f>SUM(P25/H25*100)</f>
        <v>0</v>
      </c>
      <c r="R25" s="2" t="s">
        <v>71</v>
      </c>
      <c r="S25" s="2" t="s">
        <v>71</v>
      </c>
      <c r="T25" s="2">
        <v>2520283</v>
      </c>
    </row>
    <row r="26" spans="1:20" x14ac:dyDescent="0.25">
      <c r="A26" s="2"/>
      <c r="B26" s="2" t="s">
        <v>134</v>
      </c>
      <c r="C26" s="2" t="s">
        <v>135</v>
      </c>
      <c r="D26" s="2">
        <v>1</v>
      </c>
      <c r="E26" s="2">
        <v>3130000</v>
      </c>
      <c r="F26" s="2">
        <v>0</v>
      </c>
      <c r="G26" s="2">
        <v>0</v>
      </c>
      <c r="H26" s="2">
        <v>3130000</v>
      </c>
      <c r="I26" s="10">
        <f>SUM(H26/186195002*100)</f>
        <v>1.6810333072205665</v>
      </c>
      <c r="J26" s="2">
        <v>3130000</v>
      </c>
      <c r="K26" s="2">
        <v>0</v>
      </c>
      <c r="L26" s="2">
        <f>+J26+K26</f>
        <v>3130000</v>
      </c>
      <c r="M26" s="10">
        <f>SUM(L26/186195002*100)</f>
        <v>1.6810333072205665</v>
      </c>
      <c r="N26" s="2">
        <v>0</v>
      </c>
      <c r="O26" s="10">
        <f>SUM((H26+N26)/186195002*100)</f>
        <v>1.6810333072205665</v>
      </c>
      <c r="P26" s="2">
        <v>0</v>
      </c>
      <c r="Q26" s="10">
        <f>SUM(P26/H26*100)</f>
        <v>0</v>
      </c>
      <c r="R26" s="2" t="s">
        <v>71</v>
      </c>
      <c r="S26" s="2" t="s">
        <v>71</v>
      </c>
      <c r="T26" s="2">
        <v>3130000</v>
      </c>
    </row>
    <row r="27" spans="1:20" x14ac:dyDescent="0.25">
      <c r="A27" s="2"/>
      <c r="B27" s="2" t="s">
        <v>136</v>
      </c>
      <c r="C27" s="2" t="s">
        <v>137</v>
      </c>
      <c r="D27" s="2">
        <v>1</v>
      </c>
      <c r="E27" s="2">
        <v>1883507</v>
      </c>
      <c r="F27" s="2">
        <v>0</v>
      </c>
      <c r="G27" s="2">
        <v>0</v>
      </c>
      <c r="H27" s="2">
        <v>1883507</v>
      </c>
      <c r="I27" s="10">
        <f>SUM(H27/186195002*100)</f>
        <v>1.0115776362246287</v>
      </c>
      <c r="J27" s="2">
        <v>1883507</v>
      </c>
      <c r="K27" s="2">
        <v>0</v>
      </c>
      <c r="L27" s="2">
        <f>+J27+K27</f>
        <v>1883507</v>
      </c>
      <c r="M27" s="10">
        <f>SUM(L27/186195002*100)</f>
        <v>1.0115776362246287</v>
      </c>
      <c r="N27" s="2">
        <v>0</v>
      </c>
      <c r="O27" s="10">
        <f>SUM((H27+N27)/186195002*100)</f>
        <v>1.0115776362246287</v>
      </c>
      <c r="P27" s="2">
        <v>0</v>
      </c>
      <c r="Q27" s="10">
        <f>SUM(P27/H27*100)</f>
        <v>0</v>
      </c>
      <c r="R27" s="2" t="s">
        <v>71</v>
      </c>
      <c r="S27" s="2" t="s">
        <v>71</v>
      </c>
      <c r="T27" s="2">
        <v>1883507</v>
      </c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 t="s">
        <v>89</v>
      </c>
      <c r="B29" s="2" t="s">
        <v>138</v>
      </c>
      <c r="C29" s="2"/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0">
        <f>SUM(H29/186195002*100)</f>
        <v>0</v>
      </c>
      <c r="J29" s="2">
        <v>0</v>
      </c>
      <c r="K29" s="2">
        <v>0</v>
      </c>
      <c r="L29" s="2">
        <f>+J29+K29</f>
        <v>0</v>
      </c>
      <c r="M29" s="10">
        <f>SUM(L29/186195002*100)</f>
        <v>0</v>
      </c>
      <c r="N29" s="2">
        <v>0</v>
      </c>
      <c r="O29" s="10">
        <f>SUM((H29+N29)/186195002*100)</f>
        <v>0</v>
      </c>
      <c r="P29" s="2">
        <v>0</v>
      </c>
      <c r="Q29" s="10">
        <v>0</v>
      </c>
      <c r="R29" s="2" t="s">
        <v>71</v>
      </c>
      <c r="S29" s="2" t="s">
        <v>71</v>
      </c>
      <c r="T29" s="2">
        <v>0</v>
      </c>
    </row>
    <row r="30" spans="1:20" x14ac:dyDescent="0.25">
      <c r="A30" s="2" t="s">
        <v>91</v>
      </c>
      <c r="B30" s="2" t="s">
        <v>139</v>
      </c>
      <c r="C30" s="2"/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0">
        <f>SUM(H30/186195002*100)</f>
        <v>0</v>
      </c>
      <c r="J30" s="2">
        <v>0</v>
      </c>
      <c r="K30" s="2">
        <v>0</v>
      </c>
      <c r="L30" s="2">
        <f>+J30+K30</f>
        <v>0</v>
      </c>
      <c r="M30" s="10">
        <f>SUM(L30/186195002*100)</f>
        <v>0</v>
      </c>
      <c r="N30" s="2">
        <v>0</v>
      </c>
      <c r="O30" s="10">
        <f>SUM((H30+N30)/186195002*100)</f>
        <v>0</v>
      </c>
      <c r="P30" s="2">
        <v>0</v>
      </c>
      <c r="Q30" s="10">
        <v>0</v>
      </c>
      <c r="R30" s="2" t="s">
        <v>71</v>
      </c>
      <c r="S30" s="2" t="s">
        <v>71</v>
      </c>
      <c r="T30" s="2">
        <v>0</v>
      </c>
    </row>
    <row r="31" spans="1:20" x14ac:dyDescent="0.25">
      <c r="A31" s="2" t="s">
        <v>93</v>
      </c>
      <c r="B31" s="2" t="s">
        <v>140</v>
      </c>
      <c r="C31" s="2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10">
        <f>SUM(H31/186195002*100)</f>
        <v>0</v>
      </c>
      <c r="J31" s="2">
        <v>0</v>
      </c>
      <c r="K31" s="2">
        <v>0</v>
      </c>
      <c r="L31" s="2">
        <f>+J31+K31</f>
        <v>0</v>
      </c>
      <c r="M31" s="10">
        <f>SUM(L31/186195002*100)</f>
        <v>0</v>
      </c>
      <c r="N31" s="2">
        <v>0</v>
      </c>
      <c r="O31" s="10">
        <f>SUM((H31+N31)/186195002*100)</f>
        <v>0</v>
      </c>
      <c r="P31" s="2">
        <v>0</v>
      </c>
      <c r="Q31" s="10">
        <v>0</v>
      </c>
      <c r="R31" s="2" t="s">
        <v>71</v>
      </c>
      <c r="S31" s="2" t="s">
        <v>71</v>
      </c>
      <c r="T31" s="2">
        <v>0</v>
      </c>
    </row>
    <row r="32" spans="1:20" x14ac:dyDescent="0.25">
      <c r="A32" s="2" t="s">
        <v>104</v>
      </c>
      <c r="B32" s="2" t="s">
        <v>94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 t="s">
        <v>141</v>
      </c>
      <c r="C33" s="2"/>
      <c r="D33" s="2">
        <v>1</v>
      </c>
      <c r="E33" s="2">
        <v>10000</v>
      </c>
      <c r="F33" s="2">
        <v>0</v>
      </c>
      <c r="G33" s="2">
        <v>0</v>
      </c>
      <c r="H33" s="2">
        <v>10000</v>
      </c>
      <c r="I33" s="10">
        <f t="shared" ref="I33:I41" si="6">SUM(H33/186195002*100)</f>
        <v>5.3707134415992546E-3</v>
      </c>
      <c r="J33" s="2">
        <v>10000</v>
      </c>
      <c r="K33" s="2">
        <v>0</v>
      </c>
      <c r="L33" s="2">
        <f t="shared" ref="L33:L41" si="7">+J33+K33</f>
        <v>10000</v>
      </c>
      <c r="M33" s="10">
        <f t="shared" ref="M33:M41" si="8">SUM(L33/186195002*100)</f>
        <v>5.3707134415992546E-3</v>
      </c>
      <c r="N33" s="2">
        <v>0</v>
      </c>
      <c r="O33" s="10">
        <f t="shared" ref="O33:O41" si="9">SUM((H33+N33)/186195002*100)</f>
        <v>5.3707134415992546E-3</v>
      </c>
      <c r="P33" s="2">
        <v>0</v>
      </c>
      <c r="Q33" s="10">
        <v>0</v>
      </c>
      <c r="R33" s="2" t="s">
        <v>71</v>
      </c>
      <c r="S33" s="2" t="s">
        <v>71</v>
      </c>
      <c r="T33" s="2">
        <v>10000</v>
      </c>
    </row>
    <row r="34" spans="1:20" x14ac:dyDescent="0.25">
      <c r="A34" s="2"/>
      <c r="B34" s="2" t="s">
        <v>142</v>
      </c>
      <c r="C34" s="2"/>
      <c r="D34" s="2">
        <v>342</v>
      </c>
      <c r="E34" s="2">
        <v>1299649</v>
      </c>
      <c r="F34" s="2">
        <v>0</v>
      </c>
      <c r="G34" s="2">
        <v>0</v>
      </c>
      <c r="H34" s="2">
        <v>1299649</v>
      </c>
      <c r="I34" s="10">
        <f t="shared" si="6"/>
        <v>0.6980042353661029</v>
      </c>
      <c r="J34" s="2">
        <v>1299649</v>
      </c>
      <c r="K34" s="2">
        <v>0</v>
      </c>
      <c r="L34" s="2">
        <f t="shared" si="7"/>
        <v>1299649</v>
      </c>
      <c r="M34" s="10">
        <f t="shared" si="8"/>
        <v>0.6980042353661029</v>
      </c>
      <c r="N34" s="2">
        <v>0</v>
      </c>
      <c r="O34" s="10">
        <f t="shared" si="9"/>
        <v>0.6980042353661029</v>
      </c>
      <c r="P34" s="2">
        <v>0</v>
      </c>
      <c r="Q34" s="10">
        <v>0</v>
      </c>
      <c r="R34" s="2" t="s">
        <v>71</v>
      </c>
      <c r="S34" s="2" t="s">
        <v>71</v>
      </c>
      <c r="T34" s="2">
        <v>1299649</v>
      </c>
    </row>
    <row r="35" spans="1:20" x14ac:dyDescent="0.25">
      <c r="A35" s="2"/>
      <c r="B35" s="2" t="s">
        <v>143</v>
      </c>
      <c r="C35" s="2"/>
      <c r="D35" s="2">
        <v>62</v>
      </c>
      <c r="E35" s="2">
        <v>418574</v>
      </c>
      <c r="F35" s="2">
        <v>0</v>
      </c>
      <c r="G35" s="2">
        <v>0</v>
      </c>
      <c r="H35" s="2">
        <v>418574</v>
      </c>
      <c r="I35" s="10">
        <f t="shared" si="6"/>
        <v>0.22480410081039665</v>
      </c>
      <c r="J35" s="2">
        <v>418574</v>
      </c>
      <c r="K35" s="2">
        <v>0</v>
      </c>
      <c r="L35" s="2">
        <f t="shared" si="7"/>
        <v>418574</v>
      </c>
      <c r="M35" s="10">
        <f t="shared" si="8"/>
        <v>0.22480410081039665</v>
      </c>
      <c r="N35" s="2">
        <v>0</v>
      </c>
      <c r="O35" s="10">
        <f t="shared" si="9"/>
        <v>0.22480410081039665</v>
      </c>
      <c r="P35" s="2">
        <v>0</v>
      </c>
      <c r="Q35" s="10">
        <v>0</v>
      </c>
      <c r="R35" s="2" t="s">
        <v>71</v>
      </c>
      <c r="S35" s="2" t="s">
        <v>71</v>
      </c>
      <c r="T35" s="2">
        <v>418574</v>
      </c>
    </row>
    <row r="36" spans="1:20" x14ac:dyDescent="0.25">
      <c r="A36" s="2"/>
      <c r="B36" s="2" t="s">
        <v>144</v>
      </c>
      <c r="C36" s="2"/>
      <c r="D36" s="2">
        <v>230</v>
      </c>
      <c r="E36" s="2">
        <v>1555887</v>
      </c>
      <c r="F36" s="2">
        <v>0</v>
      </c>
      <c r="G36" s="2">
        <v>0</v>
      </c>
      <c r="H36" s="2">
        <v>1555887</v>
      </c>
      <c r="I36" s="10">
        <f t="shared" si="6"/>
        <v>0.83562232245095391</v>
      </c>
      <c r="J36" s="2">
        <v>1555887</v>
      </c>
      <c r="K36" s="2">
        <v>0</v>
      </c>
      <c r="L36" s="2">
        <f t="shared" si="7"/>
        <v>1555887</v>
      </c>
      <c r="M36" s="10">
        <f t="shared" si="8"/>
        <v>0.83562232245095391</v>
      </c>
      <c r="N36" s="2">
        <v>0</v>
      </c>
      <c r="O36" s="10">
        <f t="shared" si="9"/>
        <v>0.83562232245095391</v>
      </c>
      <c r="P36" s="2">
        <v>0</v>
      </c>
      <c r="Q36" s="10">
        <v>0</v>
      </c>
      <c r="R36" s="2" t="s">
        <v>71</v>
      </c>
      <c r="S36" s="2" t="s">
        <v>71</v>
      </c>
      <c r="T36" s="2">
        <v>1555887</v>
      </c>
    </row>
    <row r="37" spans="1:20" x14ac:dyDescent="0.25">
      <c r="A37" s="2"/>
      <c r="B37" s="2" t="s">
        <v>145</v>
      </c>
      <c r="C37" s="2"/>
      <c r="D37" s="2">
        <v>372</v>
      </c>
      <c r="E37" s="2">
        <v>22151353</v>
      </c>
      <c r="F37" s="2">
        <v>0</v>
      </c>
      <c r="G37" s="2">
        <v>0</v>
      </c>
      <c r="H37" s="2">
        <v>22151353</v>
      </c>
      <c r="I37" s="10">
        <f t="shared" si="6"/>
        <v>11.896856930670996</v>
      </c>
      <c r="J37" s="2">
        <v>22151353</v>
      </c>
      <c r="K37" s="2">
        <v>0</v>
      </c>
      <c r="L37" s="2">
        <f t="shared" si="7"/>
        <v>22151353</v>
      </c>
      <c r="M37" s="10">
        <f t="shared" si="8"/>
        <v>11.896856930670996</v>
      </c>
      <c r="N37" s="2">
        <v>0</v>
      </c>
      <c r="O37" s="10">
        <f t="shared" si="9"/>
        <v>11.896856930670996</v>
      </c>
      <c r="P37" s="2">
        <v>0</v>
      </c>
      <c r="Q37" s="10">
        <v>0</v>
      </c>
      <c r="R37" s="2" t="s">
        <v>71</v>
      </c>
      <c r="S37" s="2" t="s">
        <v>71</v>
      </c>
      <c r="T37" s="2">
        <v>22148553</v>
      </c>
    </row>
    <row r="38" spans="1:20" x14ac:dyDescent="0.25">
      <c r="A38" s="2"/>
      <c r="B38" s="2" t="s">
        <v>146</v>
      </c>
      <c r="C38" s="2" t="s">
        <v>147</v>
      </c>
      <c r="D38" s="2">
        <v>1</v>
      </c>
      <c r="E38" s="2">
        <v>2486200</v>
      </c>
      <c r="F38" s="2">
        <v>0</v>
      </c>
      <c r="G38" s="2">
        <v>0</v>
      </c>
      <c r="H38" s="2">
        <v>2486200</v>
      </c>
      <c r="I38" s="10">
        <f t="shared" si="6"/>
        <v>1.3352667758504067</v>
      </c>
      <c r="J38" s="2">
        <v>2486200</v>
      </c>
      <c r="K38" s="2">
        <v>0</v>
      </c>
      <c r="L38" s="2">
        <f t="shared" si="7"/>
        <v>2486200</v>
      </c>
      <c r="M38" s="10">
        <f t="shared" si="8"/>
        <v>1.3352667758504067</v>
      </c>
      <c r="N38" s="2">
        <v>0</v>
      </c>
      <c r="O38" s="10">
        <f t="shared" si="9"/>
        <v>1.3352667758504067</v>
      </c>
      <c r="P38" s="2">
        <v>0</v>
      </c>
      <c r="Q38" s="10">
        <f>SUM(P38/H38*100)</f>
        <v>0</v>
      </c>
      <c r="R38" s="2" t="s">
        <v>71</v>
      </c>
      <c r="S38" s="2" t="s">
        <v>71</v>
      </c>
      <c r="T38" s="2">
        <v>2486200</v>
      </c>
    </row>
    <row r="39" spans="1:20" x14ac:dyDescent="0.25">
      <c r="A39" s="2"/>
      <c r="B39" s="2" t="s">
        <v>148</v>
      </c>
      <c r="C39" s="2" t="s">
        <v>149</v>
      </c>
      <c r="D39" s="2">
        <v>1</v>
      </c>
      <c r="E39" s="2">
        <v>2146974</v>
      </c>
      <c r="F39" s="2">
        <v>0</v>
      </c>
      <c r="G39" s="2">
        <v>0</v>
      </c>
      <c r="H39" s="2">
        <v>2146974</v>
      </c>
      <c r="I39" s="10">
        <f t="shared" si="6"/>
        <v>1.1530782120564118</v>
      </c>
      <c r="J39" s="2">
        <v>2146974</v>
      </c>
      <c r="K39" s="2">
        <v>0</v>
      </c>
      <c r="L39" s="2">
        <f t="shared" si="7"/>
        <v>2146974</v>
      </c>
      <c r="M39" s="10">
        <f t="shared" si="8"/>
        <v>1.1530782120564118</v>
      </c>
      <c r="N39" s="2">
        <v>0</v>
      </c>
      <c r="O39" s="10">
        <f t="shared" si="9"/>
        <v>1.1530782120564118</v>
      </c>
      <c r="P39" s="2">
        <v>0</v>
      </c>
      <c r="Q39" s="10">
        <f>SUM(P39/H39*100)</f>
        <v>0</v>
      </c>
      <c r="R39" s="2" t="s">
        <v>71</v>
      </c>
      <c r="S39" s="2" t="s">
        <v>71</v>
      </c>
      <c r="T39" s="2">
        <v>2146974</v>
      </c>
    </row>
    <row r="40" spans="1:20" x14ac:dyDescent="0.25">
      <c r="A40" s="2"/>
      <c r="B40" s="2" t="s">
        <v>150</v>
      </c>
      <c r="C40" s="2" t="s">
        <v>151</v>
      </c>
      <c r="D40" s="2">
        <v>1</v>
      </c>
      <c r="E40" s="2">
        <v>2197101</v>
      </c>
      <c r="F40" s="2">
        <v>0</v>
      </c>
      <c r="G40" s="2">
        <v>0</v>
      </c>
      <c r="H40" s="2">
        <v>2197101</v>
      </c>
      <c r="I40" s="10">
        <f t="shared" si="6"/>
        <v>1.1799999873251164</v>
      </c>
      <c r="J40" s="2">
        <v>2197101</v>
      </c>
      <c r="K40" s="2">
        <v>0</v>
      </c>
      <c r="L40" s="2">
        <f t="shared" si="7"/>
        <v>2197101</v>
      </c>
      <c r="M40" s="10">
        <f t="shared" si="8"/>
        <v>1.1799999873251164</v>
      </c>
      <c r="N40" s="2">
        <v>0</v>
      </c>
      <c r="O40" s="10">
        <f t="shared" si="9"/>
        <v>1.1799999873251164</v>
      </c>
      <c r="P40" s="2">
        <v>0</v>
      </c>
      <c r="Q40" s="10">
        <f>SUM(P40/H40*100)</f>
        <v>0</v>
      </c>
      <c r="R40" s="2" t="s">
        <v>71</v>
      </c>
      <c r="S40" s="2" t="s">
        <v>71</v>
      </c>
      <c r="T40" s="2">
        <v>2197101</v>
      </c>
    </row>
    <row r="41" spans="1:20" x14ac:dyDescent="0.25">
      <c r="A41" s="2"/>
      <c r="B41" s="2" t="s">
        <v>152</v>
      </c>
      <c r="C41" s="2"/>
      <c r="D41" s="2">
        <v>1</v>
      </c>
      <c r="E41" s="2">
        <v>421687</v>
      </c>
      <c r="F41" s="2">
        <v>0</v>
      </c>
      <c r="G41" s="2">
        <v>0</v>
      </c>
      <c r="H41" s="2">
        <v>421687</v>
      </c>
      <c r="I41" s="10">
        <f t="shared" si="6"/>
        <v>0.22647600390476647</v>
      </c>
      <c r="J41" s="2">
        <v>421687</v>
      </c>
      <c r="K41" s="2">
        <v>0</v>
      </c>
      <c r="L41" s="2">
        <f t="shared" si="7"/>
        <v>421687</v>
      </c>
      <c r="M41" s="10">
        <f t="shared" si="8"/>
        <v>0.22647600390476647</v>
      </c>
      <c r="N41" s="2">
        <v>0</v>
      </c>
      <c r="O41" s="10">
        <f t="shared" si="9"/>
        <v>0.22647600390476647</v>
      </c>
      <c r="P41" s="2">
        <v>0</v>
      </c>
      <c r="Q41" s="10">
        <v>0</v>
      </c>
      <c r="R41" s="2" t="s">
        <v>71</v>
      </c>
      <c r="S41" s="2" t="s">
        <v>71</v>
      </c>
      <c r="T41" s="2">
        <v>421687</v>
      </c>
    </row>
    <row r="42" spans="1:20" s="4" customFormat="1" x14ac:dyDescent="0.25">
      <c r="A42" s="8"/>
      <c r="B42" s="8" t="s">
        <v>153</v>
      </c>
      <c r="C42" s="8"/>
      <c r="D42" s="8">
        <f t="shared" ref="D42:P42" si="10">+D23+D24+D29+D30+D31+D33+D34+D35+D36+D37+D41</f>
        <v>60612</v>
      </c>
      <c r="E42" s="8">
        <f t="shared" si="10"/>
        <v>121000023</v>
      </c>
      <c r="F42" s="8">
        <f t="shared" si="10"/>
        <v>0</v>
      </c>
      <c r="G42" s="8">
        <f t="shared" si="10"/>
        <v>0</v>
      </c>
      <c r="H42" s="8">
        <f t="shared" si="10"/>
        <v>121000023</v>
      </c>
      <c r="I42" s="11">
        <f t="shared" si="10"/>
        <v>64.98564499599189</v>
      </c>
      <c r="J42" s="8">
        <f t="shared" si="10"/>
        <v>121000023</v>
      </c>
      <c r="K42" s="8">
        <f t="shared" si="10"/>
        <v>0</v>
      </c>
      <c r="L42" s="8">
        <f t="shared" si="10"/>
        <v>121000023</v>
      </c>
      <c r="M42" s="11">
        <f t="shared" si="10"/>
        <v>64.98564499599189</v>
      </c>
      <c r="N42" s="8">
        <f t="shared" si="10"/>
        <v>0</v>
      </c>
      <c r="O42" s="11">
        <f t="shared" si="10"/>
        <v>64.98564499599189</v>
      </c>
      <c r="P42" s="8">
        <f t="shared" si="10"/>
        <v>0</v>
      </c>
      <c r="Q42" s="11">
        <v>0</v>
      </c>
      <c r="R42" s="8"/>
      <c r="S42" s="8"/>
      <c r="T42" s="8">
        <f>+T23+T24+T29+T30+T31+T33+T34+T35+T36+T37+T41</f>
        <v>120687468</v>
      </c>
    </row>
    <row r="43" spans="1:20" s="4" customFormat="1" x14ac:dyDescent="0.25">
      <c r="A43" s="8"/>
      <c r="B43" s="8" t="s">
        <v>154</v>
      </c>
      <c r="C43" s="8"/>
      <c r="D43" s="8">
        <f t="shared" ref="D43:P43" si="11">+D18+D21+D42</f>
        <v>60618</v>
      </c>
      <c r="E43" s="8">
        <f t="shared" si="11"/>
        <v>137099995</v>
      </c>
      <c r="F43" s="8">
        <f t="shared" si="11"/>
        <v>0</v>
      </c>
      <c r="G43" s="8">
        <f t="shared" si="11"/>
        <v>0</v>
      </c>
      <c r="H43" s="8">
        <f t="shared" si="11"/>
        <v>137099995</v>
      </c>
      <c r="I43" s="11">
        <f t="shared" si="11"/>
        <v>73.632478598969058</v>
      </c>
      <c r="J43" s="8">
        <f t="shared" si="11"/>
        <v>137099995</v>
      </c>
      <c r="K43" s="8">
        <f t="shared" si="11"/>
        <v>0</v>
      </c>
      <c r="L43" s="8">
        <f t="shared" si="11"/>
        <v>137099995</v>
      </c>
      <c r="M43" s="11">
        <f t="shared" si="11"/>
        <v>73.632478598969058</v>
      </c>
      <c r="N43" s="8">
        <f t="shared" si="11"/>
        <v>0</v>
      </c>
      <c r="O43" s="11">
        <f t="shared" si="11"/>
        <v>73.632478598969058</v>
      </c>
      <c r="P43" s="8">
        <f t="shared" si="11"/>
        <v>0</v>
      </c>
      <c r="Q43" s="11">
        <v>0</v>
      </c>
      <c r="R43" s="8"/>
      <c r="S43" s="8"/>
      <c r="T43" s="8">
        <f>+T18+T21+T42</f>
        <v>136787440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155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6" t="s">
        <v>61</v>
      </c>
      <c r="K6" s="36"/>
      <c r="L6" s="36"/>
      <c r="M6" s="36"/>
      <c r="N6" s="13" t="s">
        <v>62</v>
      </c>
      <c r="O6" s="13" t="s">
        <v>63</v>
      </c>
      <c r="P6" s="36" t="s">
        <v>64</v>
      </c>
      <c r="Q6" s="36"/>
      <c r="R6" s="36" t="s">
        <v>65</v>
      </c>
      <c r="S6" s="36"/>
      <c r="T6" s="13" t="s">
        <v>66</v>
      </c>
    </row>
    <row r="7" spans="1:20" x14ac:dyDescent="0.25">
      <c r="A7" s="3" t="s">
        <v>85</v>
      </c>
      <c r="B7" s="2" t="s">
        <v>156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SUM(H7/186195002*100)</f>
        <v>0</v>
      </c>
      <c r="J7" s="2">
        <v>0</v>
      </c>
      <c r="K7" s="2">
        <v>0</v>
      </c>
      <c r="L7" s="2">
        <f>+J7+K7</f>
        <v>0</v>
      </c>
      <c r="M7" s="10">
        <f>SUM(L7/186195002*100)</f>
        <v>0</v>
      </c>
      <c r="N7" s="2">
        <v>0</v>
      </c>
      <c r="O7" s="10">
        <f>SUM((H7+N7)/186195002*100)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98</v>
      </c>
      <c r="B8" s="2" t="s">
        <v>157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158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159</v>
      </c>
      <c r="B1" s="14"/>
      <c r="C1" s="14"/>
      <c r="D1" s="14"/>
    </row>
    <row r="2" spans="1:4" x14ac:dyDescent="0.25">
      <c r="A2" s="2" t="s">
        <v>160</v>
      </c>
      <c r="B2" s="2" t="s">
        <v>161</v>
      </c>
      <c r="C2" s="2" t="s">
        <v>162</v>
      </c>
      <c r="D2" s="2" t="s">
        <v>163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2" sqref="B12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37" t="s">
        <v>164</v>
      </c>
      <c r="B1" s="37"/>
    </row>
    <row r="2" spans="1:2" x14ac:dyDescent="0.25">
      <c r="A2" s="2" t="s">
        <v>34</v>
      </c>
      <c r="B2" s="2" t="s">
        <v>162</v>
      </c>
    </row>
    <row r="3" spans="1:2" x14ac:dyDescent="0.25">
      <c r="A3" s="2"/>
      <c r="B3" s="2" t="s">
        <v>165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2" sqref="I2"/>
    </sheetView>
  </sheetViews>
  <sheetFormatPr defaultRowHeight="15" x14ac:dyDescent="0.25"/>
  <cols>
    <col min="8" max="8" width="17.28515625" customWidth="1"/>
    <col min="9" max="9" width="15.85546875" customWidth="1"/>
    <col min="11" max="11" width="15.28515625" customWidth="1"/>
  </cols>
  <sheetData>
    <row r="1" spans="1:11" x14ac:dyDescent="0.25">
      <c r="A1" s="16" t="s">
        <v>166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17"/>
      <c r="B2" s="17"/>
      <c r="C2" s="18" t="s">
        <v>167</v>
      </c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38" t="s">
        <v>168</v>
      </c>
      <c r="B4" s="41" t="s">
        <v>169</v>
      </c>
      <c r="C4" s="41"/>
      <c r="D4" s="41"/>
      <c r="E4" s="41" t="s">
        <v>170</v>
      </c>
      <c r="F4" s="41"/>
      <c r="G4" s="41"/>
      <c r="H4" s="42" t="s">
        <v>171</v>
      </c>
      <c r="I4" s="42"/>
      <c r="J4" s="42"/>
      <c r="K4" s="38" t="s">
        <v>172</v>
      </c>
    </row>
    <row r="5" spans="1:11" ht="15.75" thickBot="1" x14ac:dyDescent="0.3">
      <c r="A5" s="39"/>
      <c r="B5" s="43" t="s">
        <v>173</v>
      </c>
      <c r="C5" s="41" t="s">
        <v>174</v>
      </c>
      <c r="D5" s="43" t="s">
        <v>175</v>
      </c>
      <c r="E5" s="43" t="s">
        <v>173</v>
      </c>
      <c r="F5" s="41" t="s">
        <v>176</v>
      </c>
      <c r="G5" s="43" t="s">
        <v>175</v>
      </c>
      <c r="H5" s="44" t="s">
        <v>177</v>
      </c>
      <c r="I5" s="45"/>
      <c r="J5" s="44"/>
      <c r="K5" s="39"/>
    </row>
    <row r="6" spans="1:11" ht="15.75" thickBot="1" x14ac:dyDescent="0.3">
      <c r="A6" s="39"/>
      <c r="B6" s="43"/>
      <c r="C6" s="41"/>
      <c r="D6" s="43"/>
      <c r="E6" s="43"/>
      <c r="F6" s="41"/>
      <c r="G6" s="43"/>
      <c r="H6" s="19" t="s">
        <v>178</v>
      </c>
      <c r="I6" s="20"/>
      <c r="J6" s="21" t="s">
        <v>179</v>
      </c>
      <c r="K6" s="39"/>
    </row>
    <row r="7" spans="1:11" ht="15.75" thickBot="1" x14ac:dyDescent="0.3">
      <c r="A7" s="39"/>
      <c r="B7" s="43"/>
      <c r="C7" s="41"/>
      <c r="D7" s="43"/>
      <c r="E7" s="43"/>
      <c r="F7" s="41"/>
      <c r="G7" s="43"/>
      <c r="H7" s="19" t="s">
        <v>180</v>
      </c>
      <c r="I7" s="20"/>
      <c r="J7" s="21" t="s">
        <v>179</v>
      </c>
      <c r="K7" s="39"/>
    </row>
    <row r="8" spans="1:11" ht="45.75" thickBot="1" x14ac:dyDescent="0.3">
      <c r="A8" s="39"/>
      <c r="B8" s="43"/>
      <c r="C8" s="41"/>
      <c r="D8" s="43"/>
      <c r="E8" s="43"/>
      <c r="F8" s="41"/>
      <c r="G8" s="43"/>
      <c r="H8" s="22" t="s">
        <v>181</v>
      </c>
      <c r="I8" s="20"/>
      <c r="J8" s="21" t="s">
        <v>179</v>
      </c>
      <c r="K8" s="39"/>
    </row>
    <row r="9" spans="1:11" ht="15.75" thickBot="1" x14ac:dyDescent="0.3">
      <c r="A9" s="39"/>
      <c r="B9" s="43"/>
      <c r="C9" s="41"/>
      <c r="D9" s="43"/>
      <c r="E9" s="43"/>
      <c r="F9" s="41"/>
      <c r="G9" s="43"/>
      <c r="H9" s="19" t="s">
        <v>182</v>
      </c>
      <c r="I9" s="23"/>
      <c r="J9" s="21" t="s">
        <v>179</v>
      </c>
      <c r="K9" s="39"/>
    </row>
    <row r="10" spans="1:11" ht="23.25" thickBot="1" x14ac:dyDescent="0.3">
      <c r="A10" s="40"/>
      <c r="B10" s="43"/>
      <c r="C10" s="41"/>
      <c r="D10" s="43"/>
      <c r="E10" s="43"/>
      <c r="F10" s="41"/>
      <c r="G10" s="43"/>
      <c r="H10" s="22" t="s">
        <v>183</v>
      </c>
      <c r="I10" s="23"/>
      <c r="J10" s="21" t="s">
        <v>179</v>
      </c>
      <c r="K10" s="40"/>
    </row>
    <row r="11" spans="1:11" x14ac:dyDescent="0.25">
      <c r="A11" s="24"/>
      <c r="B11" s="25"/>
      <c r="C11" s="25"/>
      <c r="D11" s="25"/>
      <c r="E11" s="25"/>
      <c r="F11" s="25"/>
      <c r="G11" s="25"/>
      <c r="H11" s="26"/>
      <c r="I11" s="27"/>
      <c r="J11" s="21" t="s">
        <v>179</v>
      </c>
      <c r="K11" s="28"/>
    </row>
    <row r="12" spans="1:11" x14ac:dyDescent="0.25">
      <c r="A12" s="24"/>
      <c r="B12" s="25"/>
      <c r="C12" s="25"/>
      <c r="D12" s="25"/>
      <c r="E12" s="25"/>
      <c r="F12" s="25"/>
      <c r="G12" s="25"/>
      <c r="H12" s="26"/>
      <c r="I12" s="27"/>
      <c r="J12" s="21" t="s">
        <v>179</v>
      </c>
      <c r="K12" s="28"/>
    </row>
    <row r="13" spans="1:11" x14ac:dyDescent="0.25">
      <c r="A13" s="24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25">
      <c r="A15" s="30" t="s">
        <v>184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30" t="s">
        <v>185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30" t="s">
        <v>186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</sheetData>
  <mergeCells count="12">
    <mergeCell ref="A4:A10"/>
    <mergeCell ref="B4:D4"/>
    <mergeCell ref="E4:G4"/>
    <mergeCell ref="H4:J4"/>
    <mergeCell ref="K4:K10"/>
    <mergeCell ref="B5:B10"/>
    <mergeCell ref="C5:C10"/>
    <mergeCell ref="D5:D10"/>
    <mergeCell ref="E5:E10"/>
    <mergeCell ref="F5:F10"/>
    <mergeCell ref="G5:G10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 V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Srinivas</dc:creator>
  <cp:lastModifiedBy>Parashar</cp:lastModifiedBy>
  <dcterms:created xsi:type="dcterms:W3CDTF">2021-07-14T09:22:21Z</dcterms:created>
  <dcterms:modified xsi:type="dcterms:W3CDTF">2021-07-16T11:47:18Z</dcterms:modified>
</cp:coreProperties>
</file>