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24519"/>
</workbook>
</file>

<file path=xl/calcChain.xml><?xml version="1.0" encoding="utf-8"?>
<calcChain xmlns="http://schemas.openxmlformats.org/spreadsheetml/2006/main">
  <c r="D4" i="6"/>
  <c r="C4"/>
  <c r="T10" i="5"/>
  <c r="Q10"/>
  <c r="P10"/>
  <c r="O10"/>
  <c r="N10"/>
  <c r="M10"/>
  <c r="L10"/>
  <c r="K10"/>
  <c r="J10"/>
  <c r="I10"/>
  <c r="H10"/>
  <c r="G10"/>
  <c r="F10"/>
  <c r="E10"/>
  <c r="D10"/>
  <c r="O8"/>
  <c r="M8"/>
  <c r="L8"/>
  <c r="I8"/>
  <c r="O7"/>
  <c r="M7"/>
  <c r="L7"/>
  <c r="I7"/>
  <c r="T44" i="4"/>
  <c r="P44"/>
  <c r="O44"/>
  <c r="N44"/>
  <c r="M44"/>
  <c r="L44"/>
  <c r="K44"/>
  <c r="J44"/>
  <c r="I44"/>
  <c r="H44"/>
  <c r="G44"/>
  <c r="F44"/>
  <c r="E44"/>
  <c r="D44"/>
  <c r="T43"/>
  <c r="P43"/>
  <c r="O43"/>
  <c r="N43"/>
  <c r="M43"/>
  <c r="L43"/>
  <c r="K43"/>
  <c r="J43"/>
  <c r="I43"/>
  <c r="H43"/>
  <c r="G43"/>
  <c r="F43"/>
  <c r="E43"/>
  <c r="D43"/>
  <c r="O42"/>
  <c r="M42"/>
  <c r="L42"/>
  <c r="I42"/>
  <c r="O41"/>
  <c r="M41"/>
  <c r="L41"/>
  <c r="I41"/>
  <c r="O40"/>
  <c r="M40"/>
  <c r="L40"/>
  <c r="I40"/>
  <c r="O39"/>
  <c r="M39"/>
  <c r="L39"/>
  <c r="I39"/>
  <c r="O38"/>
  <c r="M38"/>
  <c r="L38"/>
  <c r="I38"/>
  <c r="O37"/>
  <c r="M37"/>
  <c r="L37"/>
  <c r="I37"/>
  <c r="O35"/>
  <c r="M35"/>
  <c r="L35"/>
  <c r="I35"/>
  <c r="O34"/>
  <c r="M34"/>
  <c r="L34"/>
  <c r="I34"/>
  <c r="O33"/>
  <c r="M33"/>
  <c r="L33"/>
  <c r="I33"/>
  <c r="Q31"/>
  <c r="O31"/>
  <c r="M31"/>
  <c r="L31"/>
  <c r="I31"/>
  <c r="O30"/>
  <c r="M30"/>
  <c r="L30"/>
  <c r="I30"/>
  <c r="O29"/>
  <c r="M29"/>
  <c r="L29"/>
  <c r="I29"/>
  <c r="T27"/>
  <c r="S27"/>
  <c r="R27"/>
  <c r="P27"/>
  <c r="O27"/>
  <c r="N27"/>
  <c r="M27"/>
  <c r="L27"/>
  <c r="K27"/>
  <c r="J27"/>
  <c r="I27"/>
  <c r="H27"/>
  <c r="G27"/>
  <c r="F27"/>
  <c r="E27"/>
  <c r="D27"/>
  <c r="Q26"/>
  <c r="O26"/>
  <c r="M26"/>
  <c r="L26"/>
  <c r="I26"/>
  <c r="O25"/>
  <c r="M25"/>
  <c r="L25"/>
  <c r="I25"/>
  <c r="T24"/>
  <c r="P24"/>
  <c r="O24"/>
  <c r="N24"/>
  <c r="M24"/>
  <c r="L24"/>
  <c r="K24"/>
  <c r="J24"/>
  <c r="I24"/>
  <c r="H24"/>
  <c r="G24"/>
  <c r="F24"/>
  <c r="E24"/>
  <c r="D24"/>
  <c r="O22"/>
  <c r="M22"/>
  <c r="L22"/>
  <c r="I22"/>
  <c r="Q21"/>
  <c r="O21"/>
  <c r="M21"/>
  <c r="L21"/>
  <c r="I21"/>
  <c r="Q20"/>
  <c r="O20"/>
  <c r="M20"/>
  <c r="L20"/>
  <c r="I20"/>
  <c r="O19"/>
  <c r="M19"/>
  <c r="L19"/>
  <c r="I19"/>
  <c r="O18"/>
  <c r="M18"/>
  <c r="L18"/>
  <c r="I18"/>
  <c r="Q17"/>
  <c r="O17"/>
  <c r="M17"/>
  <c r="L17"/>
  <c r="I17"/>
  <c r="Q16"/>
  <c r="O16"/>
  <c r="M16"/>
  <c r="L16"/>
  <c r="I16"/>
  <c r="Q15"/>
  <c r="O15"/>
  <c r="M15"/>
  <c r="L15"/>
  <c r="I15"/>
  <c r="Q14"/>
  <c r="O14"/>
  <c r="M14"/>
  <c r="L14"/>
  <c r="I14"/>
  <c r="O13"/>
  <c r="M13"/>
  <c r="L13"/>
  <c r="I13"/>
  <c r="O12"/>
  <c r="M12"/>
  <c r="L12"/>
  <c r="I12"/>
  <c r="O11"/>
  <c r="M11"/>
  <c r="L11"/>
  <c r="I11"/>
  <c r="O10"/>
  <c r="M10"/>
  <c r="L10"/>
  <c r="I10"/>
  <c r="Q9"/>
  <c r="O9"/>
  <c r="M9"/>
  <c r="L9"/>
  <c r="I9"/>
  <c r="O8"/>
  <c r="M8"/>
  <c r="L8"/>
  <c r="I8"/>
  <c r="T24" i="3"/>
  <c r="S24"/>
  <c r="R24"/>
  <c r="P24"/>
  <c r="O24"/>
  <c r="N24"/>
  <c r="M24"/>
  <c r="L24"/>
  <c r="K24"/>
  <c r="J24"/>
  <c r="I24"/>
  <c r="H24"/>
  <c r="G24"/>
  <c r="F24"/>
  <c r="E24"/>
  <c r="D24"/>
  <c r="T23"/>
  <c r="S23"/>
  <c r="R23"/>
  <c r="P23"/>
  <c r="O23"/>
  <c r="N23"/>
  <c r="M23"/>
  <c r="L23"/>
  <c r="K23"/>
  <c r="J23"/>
  <c r="I23"/>
  <c r="H23"/>
  <c r="G23"/>
  <c r="F23"/>
  <c r="E23"/>
  <c r="D23"/>
  <c r="O21"/>
  <c r="M21"/>
  <c r="L21"/>
  <c r="I21"/>
  <c r="O19"/>
  <c r="M19"/>
  <c r="L19"/>
  <c r="I19"/>
  <c r="O17"/>
  <c r="M17"/>
  <c r="L17"/>
  <c r="I17"/>
  <c r="O16"/>
  <c r="M16"/>
  <c r="L16"/>
  <c r="I16"/>
  <c r="O15"/>
  <c r="M15"/>
  <c r="L15"/>
  <c r="I15"/>
  <c r="T13"/>
  <c r="S13"/>
  <c r="R13"/>
  <c r="P13"/>
  <c r="O13"/>
  <c r="N13"/>
  <c r="M13"/>
  <c r="L13"/>
  <c r="K13"/>
  <c r="J13"/>
  <c r="I13"/>
  <c r="H13"/>
  <c r="G13"/>
  <c r="F13"/>
  <c r="E13"/>
  <c r="D13"/>
  <c r="S12"/>
  <c r="Q12"/>
  <c r="O12"/>
  <c r="M12"/>
  <c r="L12"/>
  <c r="I12"/>
  <c r="O11"/>
  <c r="M11"/>
  <c r="L11"/>
  <c r="I11"/>
  <c r="O10"/>
  <c r="M10"/>
  <c r="L10"/>
  <c r="I10"/>
  <c r="O9"/>
  <c r="M9"/>
  <c r="L9"/>
  <c r="I9"/>
  <c r="O8"/>
  <c r="M8"/>
  <c r="L8"/>
  <c r="I8"/>
  <c r="S15" i="2"/>
  <c r="R15"/>
  <c r="Q15"/>
  <c r="P15"/>
  <c r="O15"/>
  <c r="N15"/>
  <c r="M15"/>
  <c r="L15"/>
  <c r="K15"/>
  <c r="J15"/>
  <c r="I15"/>
  <c r="H15"/>
  <c r="G15"/>
  <c r="F15"/>
  <c r="E15"/>
  <c r="D15"/>
  <c r="C15"/>
  <c r="N13"/>
  <c r="L13"/>
  <c r="H13"/>
  <c r="P12"/>
  <c r="L12"/>
  <c r="P10"/>
  <c r="N10"/>
  <c r="L10"/>
  <c r="H10"/>
  <c r="R9"/>
  <c r="P9"/>
  <c r="N9"/>
  <c r="L9"/>
  <c r="H9"/>
</calcChain>
</file>

<file path=xl/sharedStrings.xml><?xml version="1.0" encoding="utf-8"?>
<sst xmlns="http://schemas.openxmlformats.org/spreadsheetml/2006/main" count="373" uniqueCount="167">
  <si>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</si>
  <si>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</si>
  <si>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</si>
  <si>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</si>
  <si>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</si>
  <si>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</si>
  <si>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</si>
  <si>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30/06/2016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</si>
  <si>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</si>
  <si>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</si>
  <si>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</si>
  <si>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</si>
  <si>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</si>
  <si>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</si>
  <si>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</si>
  <si>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</si>
  <si>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</si>
  <si>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</si>
  <si>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</si>
  <si>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</si>
  <si>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</si>
  <si>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</si>
  <si>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</si>
  <si>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</si>
  <si>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</si>
  <si>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</si>
  <si>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</si>
  <si>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</si>
  <si>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</si>
  <si>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</si>
  <si>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</si>
  <si>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</si>
  <si>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</si>
  <si>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</si>
  <si>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</si>
  <si>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</si>
  <si>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</si>
  <si>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</si>
  <si>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</si>
  <si>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</si>
  <si>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</si>
  <si>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</si>
  <si>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</si>
  <si>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</si>
  <si>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</si>
  <si>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</si>
  <si>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</si>
  <si>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</si>
  <si>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</si>
  <si>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</si>
  <si>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</si>
  <si>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</si>
  <si>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</si>
  <si>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</si>
  <si>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</si>
  <si>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</si>
  <si>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</si>
  <si>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</si>
  <si>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</si>
  <si>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</si>
  <si>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</si>
  <si>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</si>
  <si>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</si>
  <si>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</si>
  <si>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</si>
  <si>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</si>
  <si>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</si>
  <si>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</si>
  <si>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</si>
  <si>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</si>
  <si>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</si>
  <si>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</si>
  <si>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</si>
  <si>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</si>
  <si>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</si>
  <si>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</si>
  <si>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</si>
  <si>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</si>
  <si>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</si>
  <si>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</si>
  <si>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</si>
  <si>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</si>
  <si>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</si>
  <si>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</si>
  <si>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</si>
  <si>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</si>
  <si>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</si>
  <si>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</si>
  <si>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</si>
  <si>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</si>
  <si>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</si>
  <si>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</si>
  <si>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</si>
  <si>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</si>
  <si>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</si>
  <si>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</si>
  <si>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</si>
  <si>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</si>
  <si>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</si>
  <si>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</si>
  <si>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</si>
  <si>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</si>
  <si>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</si>
  <si>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</si>
  <si>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</si>
  <si>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</si>
  <si>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</si>
  <si>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</si>
  <si>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</si>
  <si>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</si>
  <si>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</si>
  <si>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 xml:space="preserve">PPFAS LONG TERM VALUE FUND                                                                                                                            </t>
  </si>
  <si>
    <t xml:space="preserve">AACTP2540E                    </t>
  </si>
  <si>
    <t>Venture Capital Funds</t>
  </si>
  <si>
    <t>Alternate Investment Funds</t>
  </si>
  <si>
    <t>Foreign Venture Capital Investors</t>
  </si>
  <si>
    <t>Foreign Portfolio Investors</t>
  </si>
  <si>
    <t xml:space="preserve">FIDELITY ASIAN VALUES PLC                                                                                                                             </t>
  </si>
  <si>
    <t xml:space="preserve">AAACF6980H                    </t>
  </si>
  <si>
    <t xml:space="preserve">UTILICO EMERGING MARKETS (MAURITIUS)                                                                                                                  </t>
  </si>
  <si>
    <t xml:space="preserve">AABCU3664Q                    </t>
  </si>
  <si>
    <t xml:space="preserve">FIDELITY FUNDS - ASIAN SMALLER COMPANIES POOL                                                                                                         </t>
  </si>
  <si>
    <t xml:space="preserve">AACCF3258J                    </t>
  </si>
  <si>
    <t xml:space="preserve">STEINBERG INDIA EMERGING OPPORTUNITIES FUND LIMITE                                                                                                    </t>
  </si>
  <si>
    <t xml:space="preserve">AAPCS9509N                    </t>
  </si>
  <si>
    <t>(f)</t>
  </si>
  <si>
    <t>(g)</t>
  </si>
  <si>
    <t>Insurance Companies</t>
  </si>
  <si>
    <t xml:space="preserve">GENERAL INSURANCE CORPORATION OF INDIA                                                                                                                </t>
  </si>
  <si>
    <t xml:space="preserve">AAACG0615N                    </t>
  </si>
  <si>
    <t xml:space="preserve">LIFE INSURANCE CORPORATION OF INDIA                                                                                                                   </t>
  </si>
  <si>
    <t xml:space="preserve">AAACL0582H                    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</si>
  <si>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</si>
  <si>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</si>
  <si>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</si>
  <si>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</si>
  <si>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</si>
  <si>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</si>
  <si>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</si>
  <si>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</si>
  <si>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</si>
  <si>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</si>
  <si>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</si>
  <si>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</si>
  <si>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SANJAY AGARWAL                                                                                                                                        </t>
  </si>
  <si>
    <t xml:space="preserve">AAAPA0263B                    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</si>
  <si>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</si>
  <si>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</si>
  <si>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</si>
  <si>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</si>
  <si>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</si>
  <si>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</si>
  <si>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COMPANY SECRETARY                                 </t>
  </si>
  <si>
    <t xml:space="preserve">BODIES CORPORATES                                 </t>
  </si>
  <si>
    <t xml:space="preserve">DIRECTORS AND RELATIVES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</si>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</sst>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B17" sqref="B17"/>
    </sheetView>
  </sheetViews>
  <sheetFormatPr defaultRowHeight="15"/>
  <cols>
    <col min="1" max="1" width="10.7109375" customWidth="1"/>
    <col min="2" max="2" width="110.7109375" customWidth="1"/>
    <col min="3" max="4" width="10.7109375" customWidth="1"/>
  </cols>
  <sheetData>
    <row r="1" spans="1:4">
      <c r="A1" s="2" t="s">
        <v>0</v>
      </c>
      <c r="B1" s="2"/>
      <c r="C1" s="2"/>
      <c r="D1" s="2"/>
    </row>
    <row r="3" spans="1:4">
      <c r="A3" s="3" t="s">
        <v>1</v>
      </c>
      <c r="B3" t="s">
        <v>2</v>
      </c>
    </row>
    <row r="4" spans="1:4">
      <c r="A4" s="3" t="s">
        <v>3</v>
      </c>
      <c r="B4" t="s">
        <v>4</v>
      </c>
    </row>
    <row r="5" spans="1:4">
      <c r="A5" s="3" t="s">
        <v>5</v>
      </c>
      <c r="B5" t="s">
        <v>6</v>
      </c>
    </row>
    <row r="6" spans="1:4">
      <c r="B6" t="s">
        <v>7</v>
      </c>
    </row>
    <row r="7" spans="1:4">
      <c r="B7" t="s">
        <v>8</v>
      </c>
    </row>
    <row r="8" spans="1:4">
      <c r="A8" s="3" t="s">
        <v>9</v>
      </c>
      <c r="B8" t="s">
        <v>10</v>
      </c>
    </row>
    <row r="9" spans="1:4">
      <c r="A9" s="4"/>
      <c r="B9" s="4" t="s">
        <v>11</v>
      </c>
      <c r="C9" s="4" t="s">
        <v>12</v>
      </c>
      <c r="D9" s="4" t="s">
        <v>13</v>
      </c>
    </row>
    <row r="10" spans="1:4">
      <c r="A10" s="5" t="s">
        <v>14</v>
      </c>
      <c r="B10" s="4" t="s">
        <v>15</v>
      </c>
      <c r="C10" s="4"/>
      <c r="D10" s="4"/>
    </row>
    <row r="11" spans="1:4">
      <c r="A11" s="5" t="s">
        <v>16</v>
      </c>
      <c r="B11" s="4" t="s">
        <v>17</v>
      </c>
      <c r="C11" s="4"/>
      <c r="D11" s="4"/>
    </row>
    <row r="12" spans="1:4">
      <c r="A12" s="5" t="s">
        <v>18</v>
      </c>
      <c r="B12" s="4" t="s">
        <v>19</v>
      </c>
      <c r="C12" s="4"/>
      <c r="D12" s="4"/>
    </row>
    <row r="13" spans="1:4">
      <c r="A13" s="5" t="s">
        <v>20</v>
      </c>
      <c r="B13" s="4" t="s">
        <v>21</v>
      </c>
      <c r="C13" s="4"/>
      <c r="D13" s="4"/>
    </row>
    <row r="14" spans="1:4">
      <c r="A14" s="5" t="s">
        <v>22</v>
      </c>
      <c r="B14" s="4" t="s">
        <v>23</v>
      </c>
      <c r="C14" s="4"/>
      <c r="D14" s="4"/>
    </row>
    <row r="17" spans="1:2">
      <c r="B17" t="s">
        <v>24</v>
      </c>
    </row>
    <row r="18" spans="1:2">
      <c r="B18" t="s">
        <v>25</v>
      </c>
    </row>
    <row r="19" spans="1:2">
      <c r="B19" t="s">
        <v>26</v>
      </c>
    </row>
    <row r="20" spans="1:2">
      <c r="B20" t="s">
        <v>27</v>
      </c>
    </row>
    <row r="21" spans="1:2">
      <c r="B21" t="s">
        <v>28</v>
      </c>
    </row>
    <row r="24" spans="1:2">
      <c r="A24" s="3" t="s">
        <v>29</v>
      </c>
      <c r="B24" t="s">
        <v>30</v>
      </c>
    </row>
    <row r="25" spans="1:2" s="6" customFormat="1"/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5"/>
  <sheetViews>
    <sheetView topLeftCell="H1" workbookViewId="0">
      <selection sqref="A1:D1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>
      <c r="A1" s="1"/>
      <c r="B1" s="1"/>
      <c r="C1" s="1"/>
      <c r="D1" s="1"/>
    </row>
    <row r="2" spans="1:19" s="7" customFormat="1" ht="15.75">
      <c r="A2" s="7" t="s">
        <v>32</v>
      </c>
    </row>
    <row r="4" spans="1:19" s="6" customFormat="1" ht="75" customHeight="1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>
      <c r="A9" s="4" t="s">
        <v>67</v>
      </c>
      <c r="B9" s="4" t="s">
        <v>68</v>
      </c>
      <c r="C9" s="4">
        <v>1</v>
      </c>
      <c r="D9" s="4">
        <v>49095007</v>
      </c>
      <c r="E9" s="4">
        <v>0</v>
      </c>
      <c r="F9" s="4">
        <v>0</v>
      </c>
      <c r="G9" s="4">
        <v>49095007</v>
      </c>
      <c r="H9" s="15">
        <f>SUM(G9/186149927*100)</f>
        <v>26.37390612567901</v>
      </c>
      <c r="I9" s="4">
        <v>49095007</v>
      </c>
      <c r="J9" s="4">
        <v>0</v>
      </c>
      <c r="K9" s="4">
        <v>49095007</v>
      </c>
      <c r="L9" s="15">
        <f>SUM(K9/186195002*100)</f>
        <v>26.367521401030945</v>
      </c>
      <c r="M9" s="4">
        <v>0</v>
      </c>
      <c r="N9" s="15">
        <f>SUM((G9+M9)/186149927*100)</f>
        <v>26.37390612567901</v>
      </c>
      <c r="O9" s="4">
        <v>0</v>
      </c>
      <c r="P9" s="15">
        <f>SUM(O9/49095007*100)</f>
        <v>0</v>
      </c>
      <c r="Q9" s="4">
        <v>0</v>
      </c>
      <c r="R9" s="15">
        <f>SUM(Q9/49095007*100)</f>
        <v>0</v>
      </c>
      <c r="S9" s="4">
        <v>49095007</v>
      </c>
    </row>
    <row r="10" spans="1:19">
      <c r="A10" s="4" t="s">
        <v>69</v>
      </c>
      <c r="B10" s="4" t="s">
        <v>70</v>
      </c>
      <c r="C10" s="4">
        <v>80975</v>
      </c>
      <c r="D10" s="4">
        <v>137054920</v>
      </c>
      <c r="E10" s="4">
        <v>0</v>
      </c>
      <c r="F10" s="4">
        <v>0</v>
      </c>
      <c r="G10" s="4">
        <v>137054920</v>
      </c>
      <c r="H10" s="15">
        <f>SUM(G10/186149927*100)</f>
        <v>73.626093874321</v>
      </c>
      <c r="I10" s="4">
        <v>137054920</v>
      </c>
      <c r="J10" s="4">
        <v>0</v>
      </c>
      <c r="K10" s="4">
        <v>137054920</v>
      </c>
      <c r="L10" s="15">
        <f>SUM(K10/186195002*100)</f>
        <v>73.608270108131052</v>
      </c>
      <c r="M10" s="4">
        <v>0</v>
      </c>
      <c r="N10" s="15">
        <f>SUM((G10+M10)/186149927*100)</f>
        <v>73.626093874321</v>
      </c>
      <c r="O10" s="4">
        <v>0</v>
      </c>
      <c r="P10" s="15">
        <f>SUM(O10/137054920*100)</f>
        <v>0</v>
      </c>
      <c r="Q10" s="4" t="s">
        <v>71</v>
      </c>
      <c r="R10" s="4" t="s">
        <v>71</v>
      </c>
      <c r="S10" s="4">
        <v>136495710</v>
      </c>
    </row>
    <row r="11" spans="1:19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A12" s="4" t="s">
        <v>74</v>
      </c>
      <c r="B12" s="4" t="s">
        <v>75</v>
      </c>
      <c r="C12" s="4">
        <v>1</v>
      </c>
      <c r="D12" s="4">
        <v>45075</v>
      </c>
      <c r="E12" s="4">
        <v>0</v>
      </c>
      <c r="F12" s="4">
        <v>0</v>
      </c>
      <c r="G12" s="4">
        <v>45075</v>
      </c>
      <c r="H12" s="4" t="s">
        <v>71</v>
      </c>
      <c r="I12" s="4">
        <v>45075</v>
      </c>
      <c r="J12" s="4">
        <v>0</v>
      </c>
      <c r="K12" s="4">
        <v>45075</v>
      </c>
      <c r="L12" s="15">
        <f>SUM(K12/186195002*100)</f>
        <v>2.4208490838008637E-2</v>
      </c>
      <c r="M12" s="4">
        <v>0</v>
      </c>
      <c r="N12" s="4" t="s">
        <v>71</v>
      </c>
      <c r="O12" s="4">
        <v>0</v>
      </c>
      <c r="P12" s="15">
        <f>SUM(O12/45075*100)</f>
        <v>0</v>
      </c>
      <c r="Q12" s="4" t="s">
        <v>71</v>
      </c>
      <c r="R12" s="4" t="s">
        <v>71</v>
      </c>
      <c r="S12" s="4">
        <v>45075</v>
      </c>
    </row>
    <row r="13" spans="1:19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SUM(G13/186149927*100)</f>
        <v>0</v>
      </c>
      <c r="I13" s="4">
        <v>0</v>
      </c>
      <c r="J13" s="4">
        <v>0</v>
      </c>
      <c r="K13" s="4">
        <v>0</v>
      </c>
      <c r="L13" s="15">
        <f>SUM(K13/186195002*100)</f>
        <v>0</v>
      </c>
      <c r="M13" s="4">
        <v>0</v>
      </c>
      <c r="N13" s="15">
        <f>SUM((G13+M13)/186149927*100)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>
      <c r="A15" s="11"/>
      <c r="B15" s="11" t="s">
        <v>78</v>
      </c>
      <c r="C15" s="11">
        <f>SUM(C9:C13)</f>
        <v>80977</v>
      </c>
      <c r="D15" s="11">
        <f>SUM(D9:D13)</f>
        <v>186195002</v>
      </c>
      <c r="E15" s="11">
        <f>SUM(E9:E13)</f>
        <v>0</v>
      </c>
      <c r="F15" s="11">
        <f>SUM(F9:F13)</f>
        <v>0</v>
      </c>
      <c r="G15" s="11">
        <f>SUM(G9:G13)</f>
        <v>186195002</v>
      </c>
      <c r="H15" s="16">
        <f>SUM(H9:H13)</f>
        <v>100.00000000000001</v>
      </c>
      <c r="I15" s="11">
        <f>SUM(I9:I13)</f>
        <v>186195002</v>
      </c>
      <c r="J15" s="11">
        <f>SUM(J9:J13)</f>
        <v>0</v>
      </c>
      <c r="K15" s="11">
        <f>SUM(K9:K13)</f>
        <v>186195002</v>
      </c>
      <c r="L15" s="16">
        <f>SUM(L9:L13)</f>
        <v>100</v>
      </c>
      <c r="M15" s="11">
        <f>SUM(M9:M13)</f>
        <v>0</v>
      </c>
      <c r="N15" s="16">
        <f>SUM(N9:N13)</f>
        <v>100.00000000000001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185635792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A3" sqref="A3:T24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79</v>
      </c>
    </row>
    <row r="3" spans="1:20" s="6" customFormat="1" ht="13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SUM(H8/186149927*100)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SUM((H8+N8)/186149927*100)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SUM(H9/186149927*100)</f>
        <v>0</v>
      </c>
      <c r="J9" s="4">
        <v>0</v>
      </c>
      <c r="K9" s="4">
        <v>0</v>
      </c>
      <c r="L9" s="4">
        <f>+J9+K9</f>
        <v>0</v>
      </c>
      <c r="M9" s="15">
        <f>SUM(L9/186195002*100)</f>
        <v>0</v>
      </c>
      <c r="N9" s="4">
        <v>0</v>
      </c>
      <c r="O9" s="15">
        <f>SUM((H9+N9)/186149927*100)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SUM(H10/186149927*100)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SUM((H10+N10)/186149927*100)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>
      <c r="A11" s="4" t="s">
        <v>93</v>
      </c>
      <c r="B11" s="4" t="s">
        <v>94</v>
      </c>
      <c r="C11" s="4"/>
      <c r="D11" s="4">
        <v>1</v>
      </c>
      <c r="E11" s="4">
        <v>49095007</v>
      </c>
      <c r="F11" s="4">
        <v>0</v>
      </c>
      <c r="G11" s="4">
        <v>0</v>
      </c>
      <c r="H11" s="4">
        <v>49095007</v>
      </c>
      <c r="I11" s="15">
        <f>SUM(H11/186149927*100)</f>
        <v>26.37390612567901</v>
      </c>
      <c r="J11" s="4">
        <v>49095007</v>
      </c>
      <c r="K11" s="4">
        <v>0</v>
      </c>
      <c r="L11" s="4">
        <f>+J11+K11</f>
        <v>49095007</v>
      </c>
      <c r="M11" s="15">
        <f>SUM(L11/186195002*100)</f>
        <v>26.367521401030945</v>
      </c>
      <c r="N11" s="4">
        <v>0</v>
      </c>
      <c r="O11" s="15">
        <f>SUM((H11+N11)/186149927*100)</f>
        <v>26.37390612567901</v>
      </c>
      <c r="P11" s="4">
        <v>0</v>
      </c>
      <c r="Q11" s="15">
        <v>0</v>
      </c>
      <c r="R11" s="4">
        <v>0</v>
      </c>
      <c r="S11" s="15">
        <v>0</v>
      </c>
      <c r="T11" s="4">
        <v>49095007</v>
      </c>
    </row>
    <row r="12" spans="1:20">
      <c r="A12" s="4"/>
      <c r="B12" s="4" t="s">
        <v>95</v>
      </c>
      <c r="C12" s="4" t="s">
        <v>96</v>
      </c>
      <c r="D12" s="4">
        <v>1</v>
      </c>
      <c r="E12" s="4">
        <v>49095007</v>
      </c>
      <c r="F12" s="4">
        <v>0</v>
      </c>
      <c r="G12" s="4">
        <v>0</v>
      </c>
      <c r="H12" s="4">
        <v>49095007</v>
      </c>
      <c r="I12" s="15">
        <f>SUM(H12/186149927*100)</f>
        <v>26.37390612567901</v>
      </c>
      <c r="J12" s="4">
        <v>49095007</v>
      </c>
      <c r="K12" s="4">
        <v>0</v>
      </c>
      <c r="L12" s="4">
        <f>+J12+K12</f>
        <v>49095007</v>
      </c>
      <c r="M12" s="15">
        <f>SUM(L12/186195002*100)</f>
        <v>26.367521401030945</v>
      </c>
      <c r="N12" s="4">
        <v>0</v>
      </c>
      <c r="O12" s="15">
        <f>SUM((H12+N12)/186149927*100)</f>
        <v>26.37390612567901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49095007</v>
      </c>
    </row>
    <row r="13" spans="1:20" s="6" customFormat="1">
      <c r="A13" s="11"/>
      <c r="B13" s="11" t="s">
        <v>97</v>
      </c>
      <c r="C13" s="11"/>
      <c r="D13" s="11">
        <f>+D8+D9+D10+D11</f>
        <v>1</v>
      </c>
      <c r="E13" s="11">
        <f>+E8+E9+E10+E11</f>
        <v>49095007</v>
      </c>
      <c r="F13" s="11">
        <f>+F8+F9+F10+F11</f>
        <v>0</v>
      </c>
      <c r="G13" s="11">
        <f>+G8+G9+G10+G11</f>
        <v>0</v>
      </c>
      <c r="H13" s="11">
        <f>+H8+H9+H10+H11</f>
        <v>49095007</v>
      </c>
      <c r="I13" s="16">
        <f>+I8+I9+I10+I11</f>
        <v>26.37390612567901</v>
      </c>
      <c r="J13" s="11">
        <f>+J8+J9+J10+J11</f>
        <v>49095007</v>
      </c>
      <c r="K13" s="11">
        <f>+K8+K9+K10+K11</f>
        <v>0</v>
      </c>
      <c r="L13" s="11">
        <f>+L8+L9+L10+L11</f>
        <v>49095007</v>
      </c>
      <c r="M13" s="16">
        <f>+M8+M9+M10+M11</f>
        <v>26.367521401030945</v>
      </c>
      <c r="N13" s="11">
        <f>+N8+N9+N10+N11</f>
        <v>0</v>
      </c>
      <c r="O13" s="16">
        <f>+O8+O9+O10+O11</f>
        <v>26.37390612567901</v>
      </c>
      <c r="P13" s="11">
        <f>+P8+P9+P10+P11</f>
        <v>0</v>
      </c>
      <c r="Q13" s="16">
        <v>0</v>
      </c>
      <c r="R13" s="11">
        <f>+R8+R9+R10+R11</f>
        <v>0</v>
      </c>
      <c r="S13" s="16">
        <f>SUM(R13/H13*100)</f>
        <v>0</v>
      </c>
      <c r="T13" s="11">
        <f>+T8+T9+T10+T11</f>
        <v>49095007</v>
      </c>
    </row>
    <row r="14" spans="1:20">
      <c r="A14" s="5" t="s">
        <v>98</v>
      </c>
      <c r="B14" s="4" t="s">
        <v>99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>
      <c r="A15" s="4" t="s">
        <v>87</v>
      </c>
      <c r="B15" s="4" t="s">
        <v>100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SUM(H15/186149927*100)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SUM((H15+N15)/186149927*100)</f>
        <v>0</v>
      </c>
      <c r="P15" s="4">
        <v>0</v>
      </c>
      <c r="Q15" s="15">
        <v>0</v>
      </c>
      <c r="R15" s="4">
        <v>0</v>
      </c>
      <c r="S15" s="15">
        <v>0</v>
      </c>
      <c r="T15" s="4">
        <v>0</v>
      </c>
    </row>
    <row r="16" spans="1:20">
      <c r="A16" s="4" t="s">
        <v>89</v>
      </c>
      <c r="B16" s="4" t="s">
        <v>101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SUM(H16/186149927*100)</f>
        <v>0</v>
      </c>
      <c r="J16" s="4">
        <v>0</v>
      </c>
      <c r="K16" s="4">
        <v>0</v>
      </c>
      <c r="L16" s="4">
        <f>+J16+K16</f>
        <v>0</v>
      </c>
      <c r="M16" s="15">
        <f>SUM(L16/186195002*100)</f>
        <v>0</v>
      </c>
      <c r="N16" s="4">
        <v>0</v>
      </c>
      <c r="O16" s="15">
        <f>SUM((H16+N16)/186149927*100)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>
      <c r="A17" s="4" t="s">
        <v>91</v>
      </c>
      <c r="B17" s="4" t="s">
        <v>102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SUM(H17/186149927*100)</f>
        <v>0</v>
      </c>
      <c r="J17" s="4">
        <v>0</v>
      </c>
      <c r="K17" s="4">
        <v>0</v>
      </c>
      <c r="L17" s="4">
        <f>+J17+K17</f>
        <v>0</v>
      </c>
      <c r="M17" s="15">
        <f>SUM(L17/186195002*100)</f>
        <v>0</v>
      </c>
      <c r="N17" s="4">
        <v>0</v>
      </c>
      <c r="O17" s="15">
        <f>SUM((H17+N17)/186149927*100)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>
      <c r="A19" s="4" t="s">
        <v>93</v>
      </c>
      <c r="B19" s="4" t="s">
        <v>103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SUM(H19/186149927*100)</f>
        <v>0</v>
      </c>
      <c r="J19" s="4">
        <v>0</v>
      </c>
      <c r="K19" s="4">
        <v>0</v>
      </c>
      <c r="L19" s="4">
        <f>+J19+K19</f>
        <v>0</v>
      </c>
      <c r="M19" s="15">
        <f>SUM(L19/186195002*100)</f>
        <v>0</v>
      </c>
      <c r="N19" s="4">
        <v>0</v>
      </c>
      <c r="O19" s="15">
        <f>SUM((H19+N19)/186149927*100)</f>
        <v>0</v>
      </c>
      <c r="P19" s="4">
        <v>0</v>
      </c>
      <c r="Q19" s="15">
        <v>0</v>
      </c>
      <c r="R19" s="4">
        <v>0</v>
      </c>
      <c r="S19" s="15">
        <v>0</v>
      </c>
      <c r="T19" s="4">
        <v>0</v>
      </c>
    </row>
    <row r="20" spans="1: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A21" s="4" t="s">
        <v>104</v>
      </c>
      <c r="B21" s="4" t="s">
        <v>105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SUM(H21/186149927*100)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SUM((H21+N21)/186149927*100)</f>
        <v>0</v>
      </c>
      <c r="P21" s="4">
        <v>0</v>
      </c>
      <c r="Q21" s="15">
        <v>0</v>
      </c>
      <c r="R21" s="4">
        <v>0</v>
      </c>
      <c r="S21" s="15">
        <v>0</v>
      </c>
      <c r="T21" s="4">
        <v>0</v>
      </c>
    </row>
    <row r="22" spans="1:20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6" customFormat="1">
      <c r="A23" s="11"/>
      <c r="B23" s="11" t="s">
        <v>106</v>
      </c>
      <c r="C23" s="11"/>
      <c r="D23" s="11">
        <f>+D15+D16+D17+D19+D21</f>
        <v>0</v>
      </c>
      <c r="E23" s="11">
        <f>+E15+E16+E17+E19+E21</f>
        <v>0</v>
      </c>
      <c r="F23" s="11">
        <f>+F15+F16+F17+F19+F21</f>
        <v>0</v>
      </c>
      <c r="G23" s="11">
        <f>+G15+G16+G17+G19+G21</f>
        <v>0</v>
      </c>
      <c r="H23" s="11">
        <f>+H15+H16+H17+H19+H21</f>
        <v>0</v>
      </c>
      <c r="I23" s="16">
        <f>+I15+I16+I17+I19+I21</f>
        <v>0</v>
      </c>
      <c r="J23" s="11">
        <f>+J15+J16+J17+J19+J21</f>
        <v>0</v>
      </c>
      <c r="K23" s="11">
        <f>+K15+K16+K17+K19+K21</f>
        <v>0</v>
      </c>
      <c r="L23" s="11">
        <f>+L15+L16+L17+L19+L21</f>
        <v>0</v>
      </c>
      <c r="M23" s="16">
        <f>+M15+M16+M17+M19+M21</f>
        <v>0</v>
      </c>
      <c r="N23" s="11">
        <f>+N15+N16+N17+N19+N21</f>
        <v>0</v>
      </c>
      <c r="O23" s="16">
        <f>+O15+O16+O17+O19+O21</f>
        <v>0</v>
      </c>
      <c r="P23" s="11">
        <f>+P15+P16+P17+P19+P21</f>
        <v>0</v>
      </c>
      <c r="Q23" s="16">
        <v>0</v>
      </c>
      <c r="R23" s="11">
        <f>+R15+R16+R17+R19+R21</f>
        <v>0</v>
      </c>
      <c r="S23" s="16">
        <f>+S15+S16+S17+S19+S21</f>
        <v>0</v>
      </c>
      <c r="T23" s="11">
        <f>+T15+T16+T17+T19+T21</f>
        <v>0</v>
      </c>
    </row>
    <row r="24" spans="1:20" s="6" customFormat="1">
      <c r="A24" s="11"/>
      <c r="B24" s="11" t="s">
        <v>107</v>
      </c>
      <c r="C24" s="11"/>
      <c r="D24" s="11">
        <f>+(D13+D23)</f>
        <v>1</v>
      </c>
      <c r="E24" s="11">
        <f>+(E13+E23)</f>
        <v>49095007</v>
      </c>
      <c r="F24" s="11">
        <f>+(F13+F23)</f>
        <v>0</v>
      </c>
      <c r="G24" s="11">
        <f>+(G13+G23)</f>
        <v>0</v>
      </c>
      <c r="H24" s="11">
        <f>+(H13+H23)</f>
        <v>49095007</v>
      </c>
      <c r="I24" s="16">
        <f>+(I13+I23)</f>
        <v>26.37390612567901</v>
      </c>
      <c r="J24" s="11">
        <f>+(J13+J23)</f>
        <v>49095007</v>
      </c>
      <c r="K24" s="11">
        <f>+(K13+K23)</f>
        <v>0</v>
      </c>
      <c r="L24" s="11">
        <f>+(L13+L23)</f>
        <v>49095007</v>
      </c>
      <c r="M24" s="16">
        <f>+(M13+M23)</f>
        <v>26.367521401030945</v>
      </c>
      <c r="N24" s="11">
        <f>+(N13+N23)</f>
        <v>0</v>
      </c>
      <c r="O24" s="16">
        <f>+(O13+O23)</f>
        <v>26.37390612567901</v>
      </c>
      <c r="P24" s="11">
        <f>+(P13+P23)</f>
        <v>0</v>
      </c>
      <c r="Q24" s="16">
        <v>0</v>
      </c>
      <c r="R24" s="11">
        <f>+(R13+R23)</f>
        <v>0</v>
      </c>
      <c r="S24" s="16">
        <f>SUM(R24/H24*100)</f>
        <v>0</v>
      </c>
      <c r="T24" s="11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4"/>
  <sheetViews>
    <sheetView topLeftCell="A19" workbookViewId="0">
      <selection activeCell="D48" sqref="D48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108</v>
      </c>
    </row>
    <row r="3" spans="1:20" s="6" customFormat="1" ht="90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102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 t="s">
        <v>87</v>
      </c>
      <c r="B8" s="4" t="s">
        <v>110</v>
      </c>
      <c r="C8" s="4"/>
      <c r="D8" s="4">
        <v>2</v>
      </c>
      <c r="E8" s="4">
        <v>8962843</v>
      </c>
      <c r="F8" s="4">
        <v>0</v>
      </c>
      <c r="G8" s="4">
        <v>0</v>
      </c>
      <c r="H8" s="4">
        <v>8962843</v>
      </c>
      <c r="I8" s="15">
        <f>SUM(H8/186149927*100)</f>
        <v>4.8148517404468283</v>
      </c>
      <c r="J8" s="4">
        <v>8962843</v>
      </c>
      <c r="K8" s="4">
        <v>0</v>
      </c>
      <c r="L8" s="4">
        <f>+J8+K8</f>
        <v>8962843</v>
      </c>
      <c r="M8" s="15">
        <f>SUM(L8/186195002*100)</f>
        <v>4.8136861375043782</v>
      </c>
      <c r="N8" s="4">
        <v>0</v>
      </c>
      <c r="O8" s="15">
        <f>SUM((H8+N8)/186149927*100)</f>
        <v>4.8148517404468283</v>
      </c>
      <c r="P8" s="4">
        <v>0</v>
      </c>
      <c r="Q8" s="15">
        <v>0</v>
      </c>
      <c r="R8" s="4" t="s">
        <v>71</v>
      </c>
      <c r="S8" s="4" t="s">
        <v>71</v>
      </c>
      <c r="T8" s="4">
        <v>8962843</v>
      </c>
    </row>
    <row r="9" spans="1:20">
      <c r="A9" s="4"/>
      <c r="B9" s="4" t="s">
        <v>111</v>
      </c>
      <c r="C9" s="4" t="s">
        <v>112</v>
      </c>
      <c r="D9" s="4">
        <v>1</v>
      </c>
      <c r="E9" s="4">
        <v>8748218</v>
      </c>
      <c r="F9" s="4">
        <v>0</v>
      </c>
      <c r="G9" s="4">
        <v>0</v>
      </c>
      <c r="H9" s="4">
        <v>8748218</v>
      </c>
      <c r="I9" s="15">
        <f>SUM(H9/186149927*100)</f>
        <v>4.6995548915794094</v>
      </c>
      <c r="J9" s="4">
        <v>8748218</v>
      </c>
      <c r="K9" s="4">
        <v>0</v>
      </c>
      <c r="L9" s="4">
        <f>+J9+K9</f>
        <v>8748218</v>
      </c>
      <c r="M9" s="15">
        <f>SUM(L9/186195002*100)</f>
        <v>4.6984172002640543</v>
      </c>
      <c r="N9" s="4">
        <v>0</v>
      </c>
      <c r="O9" s="15">
        <f>SUM((H9+N9)/186149927*100)</f>
        <v>4.6995548915794094</v>
      </c>
      <c r="P9" s="4">
        <v>0</v>
      </c>
      <c r="Q9" s="15">
        <f>SUM(P9/H9*100)</f>
        <v>0</v>
      </c>
      <c r="R9" s="4" t="s">
        <v>71</v>
      </c>
      <c r="S9" s="4" t="s">
        <v>71</v>
      </c>
      <c r="T9" s="4">
        <v>8748218</v>
      </c>
    </row>
    <row r="10" spans="1:20">
      <c r="A10" s="4" t="s">
        <v>89</v>
      </c>
      <c r="B10" s="4" t="s">
        <v>113</v>
      </c>
      <c r="C10" s="4"/>
      <c r="D10" s="4">
        <v>1</v>
      </c>
      <c r="E10" s="4">
        <v>1000</v>
      </c>
      <c r="F10" s="4">
        <v>0</v>
      </c>
      <c r="G10" s="4">
        <v>0</v>
      </c>
      <c r="H10" s="4">
        <v>1000</v>
      </c>
      <c r="I10" s="15">
        <f>SUM(H10/186149927*100)</f>
        <v>5.372013925098128E-4</v>
      </c>
      <c r="J10" s="4">
        <v>1000</v>
      </c>
      <c r="K10" s="4">
        <v>0</v>
      </c>
      <c r="L10" s="4">
        <f>+J10+K10</f>
        <v>1000</v>
      </c>
      <c r="M10" s="15">
        <f>SUM(L10/186195002*100)</f>
        <v>5.3707134415992535E-4</v>
      </c>
      <c r="N10" s="4">
        <v>0</v>
      </c>
      <c r="O10" s="15">
        <f>SUM((H10+N10)/186149927*100)</f>
        <v>5.372013925098128E-4</v>
      </c>
      <c r="P10" s="4">
        <v>0</v>
      </c>
      <c r="Q10" s="15">
        <v>0</v>
      </c>
      <c r="R10" s="4" t="s">
        <v>71</v>
      </c>
      <c r="S10" s="4" t="s">
        <v>71</v>
      </c>
      <c r="T10" s="4">
        <v>1000</v>
      </c>
    </row>
    <row r="11" spans="1:20">
      <c r="A11" s="4" t="s">
        <v>91</v>
      </c>
      <c r="B11" s="4" t="s">
        <v>114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SUM(H11/186149927*100)</f>
        <v>0</v>
      </c>
      <c r="J11" s="4">
        <v>0</v>
      </c>
      <c r="K11" s="4">
        <v>0</v>
      </c>
      <c r="L11" s="4">
        <f>+J11+K11</f>
        <v>0</v>
      </c>
      <c r="M11" s="15">
        <f>SUM(L11/186195002*100)</f>
        <v>0</v>
      </c>
      <c r="N11" s="4">
        <v>0</v>
      </c>
      <c r="O11" s="15">
        <f>SUM((H11+N11)/186149927*100)</f>
        <v>0</v>
      </c>
      <c r="P11" s="4">
        <v>0</v>
      </c>
      <c r="Q11" s="15">
        <v>0</v>
      </c>
      <c r="R11" s="4" t="s">
        <v>71</v>
      </c>
      <c r="S11" s="4" t="s">
        <v>71</v>
      </c>
      <c r="T11" s="4">
        <v>0</v>
      </c>
    </row>
    <row r="12" spans="1:20">
      <c r="A12" s="4" t="s">
        <v>93</v>
      </c>
      <c r="B12" s="4" t="s">
        <v>115</v>
      </c>
      <c r="C12" s="4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5">
        <f>SUM(H12/186149927*100)</f>
        <v>0</v>
      </c>
      <c r="J12" s="4">
        <v>0</v>
      </c>
      <c r="K12" s="4">
        <v>0</v>
      </c>
      <c r="L12" s="4">
        <f>+J12+K12</f>
        <v>0</v>
      </c>
      <c r="M12" s="15">
        <f>SUM(L12/186195002*100)</f>
        <v>0</v>
      </c>
      <c r="N12" s="4">
        <v>0</v>
      </c>
      <c r="O12" s="15">
        <f>SUM((H12+N12)/186149927*100)</f>
        <v>0</v>
      </c>
      <c r="P12" s="4">
        <v>0</v>
      </c>
      <c r="Q12" s="15">
        <v>0</v>
      </c>
      <c r="R12" s="4" t="s">
        <v>71</v>
      </c>
      <c r="S12" s="4" t="s">
        <v>71</v>
      </c>
      <c r="T12" s="4">
        <v>0</v>
      </c>
    </row>
    <row r="13" spans="1:20">
      <c r="A13" s="4" t="s">
        <v>104</v>
      </c>
      <c r="B13" s="4" t="s">
        <v>116</v>
      </c>
      <c r="C13" s="4"/>
      <c r="D13" s="4">
        <v>9</v>
      </c>
      <c r="E13" s="4">
        <v>18598799</v>
      </c>
      <c r="F13" s="4">
        <v>0</v>
      </c>
      <c r="G13" s="4">
        <v>0</v>
      </c>
      <c r="H13" s="4">
        <v>18598799</v>
      </c>
      <c r="I13" s="15">
        <f>SUM(H13/186149927*100)</f>
        <v>9.9913007218101129</v>
      </c>
      <c r="J13" s="4">
        <v>18598799</v>
      </c>
      <c r="K13" s="4">
        <v>0</v>
      </c>
      <c r="L13" s="4">
        <f>+J13+K13</f>
        <v>18598799</v>
      </c>
      <c r="M13" s="15">
        <f>SUM(L13/186195002*100)</f>
        <v>9.9888819786902765</v>
      </c>
      <c r="N13" s="4">
        <v>0</v>
      </c>
      <c r="O13" s="15">
        <f>SUM((H13+N13)/186149927*100)</f>
        <v>9.9913007218101129</v>
      </c>
      <c r="P13" s="4">
        <v>0</v>
      </c>
      <c r="Q13" s="15">
        <v>0</v>
      </c>
      <c r="R13" s="4" t="s">
        <v>71</v>
      </c>
      <c r="S13" s="4" t="s">
        <v>71</v>
      </c>
      <c r="T13" s="4">
        <v>18598799</v>
      </c>
    </row>
    <row r="14" spans="1:20">
      <c r="A14" s="4"/>
      <c r="B14" s="4" t="s">
        <v>117</v>
      </c>
      <c r="C14" s="4" t="s">
        <v>118</v>
      </c>
      <c r="D14" s="4">
        <v>1</v>
      </c>
      <c r="E14" s="4">
        <v>4187387</v>
      </c>
      <c r="F14" s="4">
        <v>0</v>
      </c>
      <c r="G14" s="4">
        <v>0</v>
      </c>
      <c r="H14" s="4">
        <v>4187387</v>
      </c>
      <c r="I14" s="15">
        <f>SUM(H14/186149927*100)</f>
        <v>2.2494701273774877</v>
      </c>
      <c r="J14" s="4">
        <v>4187387</v>
      </c>
      <c r="K14" s="4">
        <v>0</v>
      </c>
      <c r="L14" s="4">
        <f>+J14+K14</f>
        <v>4187387</v>
      </c>
      <c r="M14" s="15">
        <f>SUM(L14/186195002*100)</f>
        <v>2.2489255646077977</v>
      </c>
      <c r="N14" s="4">
        <v>0</v>
      </c>
      <c r="O14" s="15">
        <f>SUM((H14+N14)/186149927*100)</f>
        <v>2.2494701273774877</v>
      </c>
      <c r="P14" s="4">
        <v>0</v>
      </c>
      <c r="Q14" s="15">
        <f>SUM(P14/H14*100)</f>
        <v>0</v>
      </c>
      <c r="R14" s="4" t="s">
        <v>71</v>
      </c>
      <c r="S14" s="4" t="s">
        <v>71</v>
      </c>
      <c r="T14" s="4">
        <v>4187387</v>
      </c>
    </row>
    <row r="15" spans="1:20">
      <c r="A15" s="4"/>
      <c r="B15" s="4" t="s">
        <v>119</v>
      </c>
      <c r="C15" s="4" t="s">
        <v>120</v>
      </c>
      <c r="D15" s="4">
        <v>1</v>
      </c>
      <c r="E15" s="4">
        <v>4595452</v>
      </c>
      <c r="F15" s="4">
        <v>0</v>
      </c>
      <c r="G15" s="4">
        <v>0</v>
      </c>
      <c r="H15" s="4">
        <v>4595452</v>
      </c>
      <c r="I15" s="15">
        <f>SUM(H15/186149927*100)</f>
        <v>2.468683213612004</v>
      </c>
      <c r="J15" s="4">
        <v>4595452</v>
      </c>
      <c r="K15" s="4">
        <v>0</v>
      </c>
      <c r="L15" s="4">
        <f>+J15+K15</f>
        <v>4595452</v>
      </c>
      <c r="M15" s="15">
        <f>SUM(L15/186195002*100)</f>
        <v>2.4680855826624177</v>
      </c>
      <c r="N15" s="4">
        <v>0</v>
      </c>
      <c r="O15" s="15">
        <f>SUM((H15+N15)/186149927*100)</f>
        <v>2.468683213612004</v>
      </c>
      <c r="P15" s="4">
        <v>0</v>
      </c>
      <c r="Q15" s="15">
        <f>SUM(P15/H15*100)</f>
        <v>0</v>
      </c>
      <c r="R15" s="4" t="s">
        <v>71</v>
      </c>
      <c r="S15" s="4" t="s">
        <v>71</v>
      </c>
      <c r="T15" s="4">
        <v>4595452</v>
      </c>
    </row>
    <row r="16" spans="1:20">
      <c r="A16" s="4"/>
      <c r="B16" s="4" t="s">
        <v>121</v>
      </c>
      <c r="C16" s="4" t="s">
        <v>122</v>
      </c>
      <c r="D16" s="4">
        <v>1</v>
      </c>
      <c r="E16" s="4">
        <v>3456283</v>
      </c>
      <c r="F16" s="4">
        <v>0</v>
      </c>
      <c r="G16" s="4">
        <v>0</v>
      </c>
      <c r="H16" s="4">
        <v>3456283</v>
      </c>
      <c r="I16" s="15">
        <f>SUM(H16/186149927*100)</f>
        <v>1.8567200405079933</v>
      </c>
      <c r="J16" s="4">
        <v>3456283</v>
      </c>
      <c r="K16" s="4">
        <v>0</v>
      </c>
      <c r="L16" s="4">
        <f>+J16+K16</f>
        <v>3456283</v>
      </c>
      <c r="M16" s="15">
        <f>SUM(L16/186195002*100)</f>
        <v>1.8562705566070994</v>
      </c>
      <c r="N16" s="4">
        <v>0</v>
      </c>
      <c r="O16" s="15">
        <f>SUM((H16+N16)/186149927*100)</f>
        <v>1.8567200405079933</v>
      </c>
      <c r="P16" s="4">
        <v>0</v>
      </c>
      <c r="Q16" s="15">
        <f>SUM(P16/H16*100)</f>
        <v>0</v>
      </c>
      <c r="R16" s="4" t="s">
        <v>71</v>
      </c>
      <c r="S16" s="4" t="s">
        <v>71</v>
      </c>
      <c r="T16" s="4">
        <v>3456283</v>
      </c>
    </row>
    <row r="17" spans="1:20">
      <c r="A17" s="4"/>
      <c r="B17" s="4" t="s">
        <v>123</v>
      </c>
      <c r="C17" s="4" t="s">
        <v>124</v>
      </c>
      <c r="D17" s="4">
        <v>1</v>
      </c>
      <c r="E17" s="4">
        <v>5068566</v>
      </c>
      <c r="F17" s="4">
        <v>0</v>
      </c>
      <c r="G17" s="4">
        <v>0</v>
      </c>
      <c r="H17" s="4">
        <v>5068566</v>
      </c>
      <c r="I17" s="15">
        <f>SUM(H17/186149927*100)</f>
        <v>2.722840713227892</v>
      </c>
      <c r="J17" s="4">
        <v>5068566</v>
      </c>
      <c r="K17" s="4">
        <v>0</v>
      </c>
      <c r="L17" s="4">
        <f>+J17+K17</f>
        <v>5068566</v>
      </c>
      <c r="M17" s="15">
        <f>SUM(L17/186195002*100)</f>
        <v>2.7221815545832966</v>
      </c>
      <c r="N17" s="4">
        <v>0</v>
      </c>
      <c r="O17" s="15">
        <f>SUM((H17+N17)/186149927*100)</f>
        <v>2.722840713227892</v>
      </c>
      <c r="P17" s="4">
        <v>0</v>
      </c>
      <c r="Q17" s="15">
        <f>SUM(P17/H17*100)</f>
        <v>0</v>
      </c>
      <c r="R17" s="4" t="s">
        <v>71</v>
      </c>
      <c r="S17" s="4" t="s">
        <v>71</v>
      </c>
      <c r="T17" s="4">
        <v>5068566</v>
      </c>
    </row>
    <row r="18" spans="1:20">
      <c r="A18" s="4" t="s">
        <v>125</v>
      </c>
      <c r="B18" s="4" t="s">
        <v>92</v>
      </c>
      <c r="C18" s="4"/>
      <c r="D18" s="4">
        <v>5</v>
      </c>
      <c r="E18" s="4">
        <v>88883</v>
      </c>
      <c r="F18" s="4">
        <v>0</v>
      </c>
      <c r="G18" s="4">
        <v>0</v>
      </c>
      <c r="H18" s="4">
        <v>88883</v>
      </c>
      <c r="I18" s="15">
        <f>SUM(H18/186149927*100)</f>
        <v>4.7748071370449695E-2</v>
      </c>
      <c r="J18" s="4">
        <v>88883</v>
      </c>
      <c r="K18" s="4">
        <v>0</v>
      </c>
      <c r="L18" s="4">
        <f>+J18+K18</f>
        <v>88883</v>
      </c>
      <c r="M18" s="15">
        <f>SUM(L18/186195002*100)</f>
        <v>4.7736512282966652E-2</v>
      </c>
      <c r="N18" s="4">
        <v>0</v>
      </c>
      <c r="O18" s="15">
        <f>SUM((H18+N18)/186149927*100)</f>
        <v>4.7748071370449695E-2</v>
      </c>
      <c r="P18" s="4">
        <v>0</v>
      </c>
      <c r="Q18" s="15">
        <v>0</v>
      </c>
      <c r="R18" s="4" t="s">
        <v>71</v>
      </c>
      <c r="S18" s="4" t="s">
        <v>71</v>
      </c>
      <c r="T18" s="4">
        <v>88883</v>
      </c>
    </row>
    <row r="19" spans="1:20">
      <c r="A19" s="4" t="s">
        <v>126</v>
      </c>
      <c r="B19" s="4" t="s">
        <v>127</v>
      </c>
      <c r="C19" s="4"/>
      <c r="D19" s="4">
        <v>3</v>
      </c>
      <c r="E19" s="4">
        <v>7828472</v>
      </c>
      <c r="F19" s="4">
        <v>0</v>
      </c>
      <c r="G19" s="4">
        <v>0</v>
      </c>
      <c r="H19" s="4">
        <v>7828472</v>
      </c>
      <c r="I19" s="15">
        <f>SUM(H19/186149927*100)</f>
        <v>4.2054660596240794</v>
      </c>
      <c r="J19" s="4">
        <v>7828472</v>
      </c>
      <c r="K19" s="4">
        <v>0</v>
      </c>
      <c r="L19" s="4">
        <f>+J19+K19</f>
        <v>7828472</v>
      </c>
      <c r="M19" s="15">
        <f>SUM(L19/186195002*100)</f>
        <v>4.2044479797583394</v>
      </c>
      <c r="N19" s="4">
        <v>0</v>
      </c>
      <c r="O19" s="15">
        <f>SUM((H19+N19)/186149927*100)</f>
        <v>4.2054660596240794</v>
      </c>
      <c r="P19" s="4">
        <v>0</v>
      </c>
      <c r="Q19" s="15">
        <v>0</v>
      </c>
      <c r="R19" s="4" t="s">
        <v>71</v>
      </c>
      <c r="S19" s="4" t="s">
        <v>71</v>
      </c>
      <c r="T19" s="4">
        <v>7828472</v>
      </c>
    </row>
    <row r="20" spans="1:20">
      <c r="A20" s="4"/>
      <c r="B20" s="4" t="s">
        <v>128</v>
      </c>
      <c r="C20" s="4" t="s">
        <v>129</v>
      </c>
      <c r="D20" s="4">
        <v>1</v>
      </c>
      <c r="E20" s="4">
        <v>2000000</v>
      </c>
      <c r="F20" s="4">
        <v>0</v>
      </c>
      <c r="G20" s="4">
        <v>0</v>
      </c>
      <c r="H20" s="4">
        <v>2000000</v>
      </c>
      <c r="I20" s="15">
        <f>SUM(H20/186149927*100)</f>
        <v>1.0744027850196256</v>
      </c>
      <c r="J20" s="4">
        <v>2000000</v>
      </c>
      <c r="K20" s="4">
        <v>0</v>
      </c>
      <c r="L20" s="4">
        <f>+J20+K20</f>
        <v>2000000</v>
      </c>
      <c r="M20" s="15">
        <f>SUM(L20/186195002*100)</f>
        <v>1.0741426883198508</v>
      </c>
      <c r="N20" s="4">
        <v>0</v>
      </c>
      <c r="O20" s="15">
        <f>SUM((H20+N20)/186149927*100)</f>
        <v>1.0744027850196256</v>
      </c>
      <c r="P20" s="4">
        <v>0</v>
      </c>
      <c r="Q20" s="15">
        <f>SUM(P20/H20*100)</f>
        <v>0</v>
      </c>
      <c r="R20" s="4" t="s">
        <v>71</v>
      </c>
      <c r="S20" s="4" t="s">
        <v>71</v>
      </c>
      <c r="T20" s="4">
        <v>2000000</v>
      </c>
    </row>
    <row r="21" spans="1:20">
      <c r="A21" s="4"/>
      <c r="B21" s="4" t="s">
        <v>130</v>
      </c>
      <c r="C21" s="4" t="s">
        <v>131</v>
      </c>
      <c r="D21" s="4">
        <v>1</v>
      </c>
      <c r="E21" s="4">
        <v>4507872</v>
      </c>
      <c r="F21" s="4">
        <v>0</v>
      </c>
      <c r="G21" s="4">
        <v>0</v>
      </c>
      <c r="H21" s="4">
        <v>4507872</v>
      </c>
      <c r="I21" s="15">
        <f>SUM(H21/186149927*100)</f>
        <v>2.4216351156559948</v>
      </c>
      <c r="J21" s="4">
        <v>4507872</v>
      </c>
      <c r="K21" s="4">
        <v>0</v>
      </c>
      <c r="L21" s="4">
        <f>+J21+K21</f>
        <v>4507872</v>
      </c>
      <c r="M21" s="15">
        <f>SUM(L21/186195002*100)</f>
        <v>2.4210488743408911</v>
      </c>
      <c r="N21" s="4">
        <v>0</v>
      </c>
      <c r="O21" s="15">
        <f>SUM((H21+N21)/186149927*100)</f>
        <v>2.4216351156559948</v>
      </c>
      <c r="P21" s="4">
        <v>0</v>
      </c>
      <c r="Q21" s="15">
        <f>SUM(P21/H21*100)</f>
        <v>0</v>
      </c>
      <c r="R21" s="4" t="s">
        <v>71</v>
      </c>
      <c r="S21" s="4" t="s">
        <v>71</v>
      </c>
      <c r="T21" s="4">
        <v>4507872</v>
      </c>
    </row>
    <row r="22" spans="1:20">
      <c r="A22" s="4" t="s">
        <v>132</v>
      </c>
      <c r="B22" s="4" t="s">
        <v>133</v>
      </c>
      <c r="C22" s="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5">
        <f>SUM(H22/186149927*100)</f>
        <v>0</v>
      </c>
      <c r="J22" s="4">
        <v>0</v>
      </c>
      <c r="K22" s="4">
        <v>0</v>
      </c>
      <c r="L22" s="4">
        <f>+J22+K22</f>
        <v>0</v>
      </c>
      <c r="M22" s="15">
        <f>SUM(L22/186195002*100)</f>
        <v>0</v>
      </c>
      <c r="N22" s="4">
        <v>0</v>
      </c>
      <c r="O22" s="15">
        <f>SUM((H22+N22)/186149927*100)</f>
        <v>0</v>
      </c>
      <c r="P22" s="4">
        <v>0</v>
      </c>
      <c r="Q22" s="15">
        <v>0</v>
      </c>
      <c r="R22" s="4" t="s">
        <v>71</v>
      </c>
      <c r="S22" s="4" t="s">
        <v>71</v>
      </c>
      <c r="T22" s="4">
        <v>0</v>
      </c>
    </row>
    <row r="23" spans="1:20">
      <c r="A23" s="4" t="s">
        <v>134</v>
      </c>
      <c r="B23" s="4" t="s">
        <v>94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6" customFormat="1">
      <c r="A24" s="11"/>
      <c r="B24" s="11" t="s">
        <v>135</v>
      </c>
      <c r="C24" s="11"/>
      <c r="D24" s="11">
        <f>+D8+D10+D11+D12+D13+D18+D19+D22</f>
        <v>20</v>
      </c>
      <c r="E24" s="11">
        <f>+E8+E10+E11+E12+E13+E18+E19+E22</f>
        <v>35479997</v>
      </c>
      <c r="F24" s="11">
        <f>+F8+F10+F11+F12+F13+F18+F19+F22</f>
        <v>0</v>
      </c>
      <c r="G24" s="11">
        <f>+G8+G10+G11+G12+G13+G18+G19+G22</f>
        <v>0</v>
      </c>
      <c r="H24" s="11">
        <f>+H8+H10+H11+H12+H13+H18+H19+H22</f>
        <v>35479997</v>
      </c>
      <c r="I24" s="16">
        <f>+I8+I10+I11+I12+I13+I18+I19+I22</f>
        <v>19.059903794643979</v>
      </c>
      <c r="J24" s="11">
        <f>+J8+J10+J11+J12+J13+J18+J19+J22</f>
        <v>35479997</v>
      </c>
      <c r="K24" s="11">
        <f>+K8+K10+K11+K12+K13+K18+K19+K22</f>
        <v>0</v>
      </c>
      <c r="L24" s="11">
        <f>+L8+L10+L11+L12+L13+L18+L19+L22</f>
        <v>35479997</v>
      </c>
      <c r="M24" s="16">
        <f>+M8+M10+M11+M12+M13+M18+M19+M22</f>
        <v>19.05528967958012</v>
      </c>
      <c r="N24" s="11">
        <f>+N8+N10+N11+N12+N13+N18+N19+N22</f>
        <v>0</v>
      </c>
      <c r="O24" s="16">
        <f>+O8+O10+O11+O12+O13+O18+O19+O22</f>
        <v>19.059903794643979</v>
      </c>
      <c r="P24" s="11">
        <f>+P8+P10+P11+P12+P13+P18+P19+P22</f>
        <v>0</v>
      </c>
      <c r="Q24" s="16">
        <v>0</v>
      </c>
      <c r="R24" s="11" t="s">
        <v>71</v>
      </c>
      <c r="S24" s="11" t="s">
        <v>71</v>
      </c>
      <c r="T24" s="11">
        <f>+T8+T10+T11+T12+T13+T18+T19+T22</f>
        <v>35479997</v>
      </c>
    </row>
    <row r="25" spans="1:20">
      <c r="A25" s="5" t="s">
        <v>98</v>
      </c>
      <c r="B25" s="4" t="s">
        <v>136</v>
      </c>
      <c r="C25" s="4"/>
      <c r="D25" s="4">
        <v>1</v>
      </c>
      <c r="E25" s="4">
        <v>10000000</v>
      </c>
      <c r="F25" s="4">
        <v>0</v>
      </c>
      <c r="G25" s="4">
        <v>0</v>
      </c>
      <c r="H25" s="4">
        <v>10000000</v>
      </c>
      <c r="I25" s="15">
        <f>SUM(H25/186149927*100)</f>
        <v>5.3720139250981278</v>
      </c>
      <c r="J25" s="4">
        <v>10000000</v>
      </c>
      <c r="K25" s="4">
        <v>0</v>
      </c>
      <c r="L25" s="4">
        <f>+J25+K25</f>
        <v>10000000</v>
      </c>
      <c r="M25" s="15">
        <f>SUM(L25/186195002*100)</f>
        <v>5.3707134415992543</v>
      </c>
      <c r="N25" s="4">
        <v>0</v>
      </c>
      <c r="O25" s="15">
        <f>SUM((H25+N25)/186149927*100)</f>
        <v>5.3720139250981278</v>
      </c>
      <c r="P25" s="4">
        <v>0</v>
      </c>
      <c r="Q25" s="15">
        <v>0</v>
      </c>
      <c r="R25" s="4" t="s">
        <v>71</v>
      </c>
      <c r="S25" s="4" t="s">
        <v>71</v>
      </c>
      <c r="T25" s="4">
        <v>10000000</v>
      </c>
    </row>
    <row r="26" spans="1:20">
      <c r="A26" s="4"/>
      <c r="B26" s="4" t="s">
        <v>137</v>
      </c>
      <c r="C26" s="4" t="s">
        <v>138</v>
      </c>
      <c r="D26" s="4">
        <v>1</v>
      </c>
      <c r="E26" s="4">
        <v>10000000</v>
      </c>
      <c r="F26" s="4">
        <v>0</v>
      </c>
      <c r="G26" s="4">
        <v>0</v>
      </c>
      <c r="H26" s="4">
        <v>10000000</v>
      </c>
      <c r="I26" s="15">
        <f>SUM(H26/186149927*100)</f>
        <v>5.3720139250981278</v>
      </c>
      <c r="J26" s="4">
        <v>10000000</v>
      </c>
      <c r="K26" s="4">
        <v>0</v>
      </c>
      <c r="L26" s="4">
        <f>+J26+K26</f>
        <v>10000000</v>
      </c>
      <c r="M26" s="15">
        <f>SUM(L26/186195002*100)</f>
        <v>5.3707134415992543</v>
      </c>
      <c r="N26" s="4">
        <v>0</v>
      </c>
      <c r="O26" s="15">
        <f>SUM((H26+N26)/186149927*100)</f>
        <v>5.3720139250981278</v>
      </c>
      <c r="P26" s="4">
        <v>0</v>
      </c>
      <c r="Q26" s="15">
        <f>SUM(P26/H26*100)</f>
        <v>0</v>
      </c>
      <c r="R26" s="4" t="s">
        <v>71</v>
      </c>
      <c r="S26" s="4" t="s">
        <v>71</v>
      </c>
      <c r="T26" s="4">
        <v>10000000</v>
      </c>
    </row>
    <row r="27" spans="1:20" s="6" customFormat="1">
      <c r="A27" s="11"/>
      <c r="B27" s="11" t="s">
        <v>139</v>
      </c>
      <c r="C27" s="11"/>
      <c r="D27" s="11">
        <f>+D25</f>
        <v>1</v>
      </c>
      <c r="E27" s="11">
        <f>+E25</f>
        <v>10000000</v>
      </c>
      <c r="F27" s="11">
        <f>+F25</f>
        <v>0</v>
      </c>
      <c r="G27" s="11">
        <f>+G25</f>
        <v>0</v>
      </c>
      <c r="H27" s="11">
        <f>+H25</f>
        <v>10000000</v>
      </c>
      <c r="I27" s="16">
        <f>+I25</f>
        <v>5.3720139250981278</v>
      </c>
      <c r="J27" s="11">
        <f>+J25</f>
        <v>10000000</v>
      </c>
      <c r="K27" s="11">
        <f>+K25</f>
        <v>0</v>
      </c>
      <c r="L27" s="11">
        <f>+L25</f>
        <v>10000000</v>
      </c>
      <c r="M27" s="16">
        <f>+M25</f>
        <v>5.3707134415992543</v>
      </c>
      <c r="N27" s="11">
        <f>+N25</f>
        <v>0</v>
      </c>
      <c r="O27" s="16">
        <f>+O25</f>
        <v>5.3720139250981278</v>
      </c>
      <c r="P27" s="11">
        <f>+P25</f>
        <v>0</v>
      </c>
      <c r="Q27" s="16">
        <v>0</v>
      </c>
      <c r="R27" s="11" t="str">
        <f>+R25</f>
        <v>NA</v>
      </c>
      <c r="S27" s="11" t="str">
        <f>+S25</f>
        <v>NA</v>
      </c>
      <c r="T27" s="11">
        <f>+T25</f>
        <v>10000000</v>
      </c>
    </row>
    <row r="28" spans="1:20">
      <c r="A28" s="5" t="s">
        <v>140</v>
      </c>
      <c r="B28" s="4" t="s">
        <v>141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>
      <c r="A29" s="5" t="s">
        <v>87</v>
      </c>
      <c r="B29" s="4" t="s">
        <v>142</v>
      </c>
      <c r="C29" s="4"/>
      <c r="D29" s="4">
        <v>78747</v>
      </c>
      <c r="E29" s="4">
        <v>43611179</v>
      </c>
      <c r="F29" s="4">
        <v>0</v>
      </c>
      <c r="G29" s="4">
        <v>0</v>
      </c>
      <c r="H29" s="4">
        <v>43611179</v>
      </c>
      <c r="I29" s="15">
        <f>SUM(H29/186149927*100)</f>
        <v>23.427986087794707</v>
      </c>
      <c r="J29" s="4">
        <v>43611179</v>
      </c>
      <c r="K29" s="4">
        <v>0</v>
      </c>
      <c r="L29" s="4">
        <f>+J29+K29</f>
        <v>43611179</v>
      </c>
      <c r="M29" s="15">
        <f>SUM(L29/186195002*100)</f>
        <v>23.42231452592911</v>
      </c>
      <c r="N29" s="4">
        <v>0</v>
      </c>
      <c r="O29" s="15">
        <f>SUM((H29+N29)/186149927*100)</f>
        <v>23.427986087794707</v>
      </c>
      <c r="P29" s="4">
        <v>0</v>
      </c>
      <c r="Q29" s="15">
        <v>0</v>
      </c>
      <c r="R29" s="4" t="s">
        <v>71</v>
      </c>
      <c r="S29" s="4" t="s">
        <v>71</v>
      </c>
      <c r="T29" s="4">
        <v>43061769</v>
      </c>
    </row>
    <row r="30" spans="1:20">
      <c r="A30" s="4"/>
      <c r="B30" s="4" t="s">
        <v>143</v>
      </c>
      <c r="C30" s="4"/>
      <c r="D30" s="4">
        <v>344</v>
      </c>
      <c r="E30" s="4">
        <v>30371697</v>
      </c>
      <c r="F30" s="4">
        <v>0</v>
      </c>
      <c r="G30" s="4">
        <v>0</v>
      </c>
      <c r="H30" s="4">
        <v>30371697</v>
      </c>
      <c r="I30" s="15">
        <f>SUM(H30/186149927*100)</f>
        <v>16.315717921286105</v>
      </c>
      <c r="J30" s="4">
        <v>30371697</v>
      </c>
      <c r="K30" s="4">
        <v>0</v>
      </c>
      <c r="L30" s="4">
        <f>+J30+K30</f>
        <v>30371697</v>
      </c>
      <c r="M30" s="15">
        <f>SUM(L30/186195002*100)</f>
        <v>16.311768132207973</v>
      </c>
      <c r="N30" s="4">
        <v>0</v>
      </c>
      <c r="O30" s="15">
        <f>SUM((H30+N30)/186149927*100)</f>
        <v>16.315717921286105</v>
      </c>
      <c r="P30" s="4">
        <v>0</v>
      </c>
      <c r="Q30" s="15">
        <v>0</v>
      </c>
      <c r="R30" s="4" t="s">
        <v>71</v>
      </c>
      <c r="S30" s="4" t="s">
        <v>71</v>
      </c>
      <c r="T30" s="4">
        <v>30371697</v>
      </c>
    </row>
    <row r="31" spans="1:20">
      <c r="A31" s="4"/>
      <c r="B31" s="4" t="s">
        <v>144</v>
      </c>
      <c r="C31" s="4" t="s">
        <v>145</v>
      </c>
      <c r="D31" s="4">
        <v>1</v>
      </c>
      <c r="E31" s="4">
        <v>2100000</v>
      </c>
      <c r="F31" s="4">
        <v>0</v>
      </c>
      <c r="G31" s="4">
        <v>0</v>
      </c>
      <c r="H31" s="4">
        <v>2100000</v>
      </c>
      <c r="I31" s="15">
        <f>SUM(H31/186149927*100)</f>
        <v>1.128122924270607</v>
      </c>
      <c r="J31" s="4">
        <v>2100000</v>
      </c>
      <c r="K31" s="4">
        <v>0</v>
      </c>
      <c r="L31" s="4">
        <f>+J31+K31</f>
        <v>2100000</v>
      </c>
      <c r="M31" s="15">
        <f>SUM(L31/186195002*100)</f>
        <v>1.1278498227358433</v>
      </c>
      <c r="N31" s="4">
        <v>0</v>
      </c>
      <c r="O31" s="15">
        <f>SUM((H31+N31)/186149927*100)</f>
        <v>1.128122924270607</v>
      </c>
      <c r="P31" s="4">
        <v>0</v>
      </c>
      <c r="Q31" s="15">
        <f>SUM(P31/H31*100)</f>
        <v>0</v>
      </c>
      <c r="R31" s="4" t="s">
        <v>71</v>
      </c>
      <c r="S31" s="4" t="s">
        <v>71</v>
      </c>
      <c r="T31" s="4">
        <v>2100000</v>
      </c>
    </row>
    <row r="32" spans="1:20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>
      <c r="A33" s="4" t="s">
        <v>89</v>
      </c>
      <c r="B33" s="4" t="s">
        <v>146</v>
      </c>
      <c r="C33" s="4"/>
      <c r="D33" s="4">
        <v>4</v>
      </c>
      <c r="E33" s="4">
        <v>542168</v>
      </c>
      <c r="F33" s="4">
        <v>0</v>
      </c>
      <c r="G33" s="4">
        <v>0</v>
      </c>
      <c r="H33" s="4">
        <v>542168</v>
      </c>
      <c r="I33" s="15">
        <f>SUM(H33/186149927*100)</f>
        <v>0.29125340457426019</v>
      </c>
      <c r="J33" s="4">
        <v>542168</v>
      </c>
      <c r="K33" s="4">
        <v>0</v>
      </c>
      <c r="L33" s="4">
        <f>+J33+K33</f>
        <v>542168</v>
      </c>
      <c r="M33" s="15">
        <f>SUM(L33/186195002*100)</f>
        <v>0.29118289652049845</v>
      </c>
      <c r="N33" s="4">
        <v>0</v>
      </c>
      <c r="O33" s="15">
        <f>SUM((H33+N33)/186149927*100)</f>
        <v>0.29125340457426019</v>
      </c>
      <c r="P33" s="4">
        <v>0</v>
      </c>
      <c r="Q33" s="15">
        <v>0</v>
      </c>
      <c r="R33" s="4" t="s">
        <v>71</v>
      </c>
      <c r="S33" s="4" t="s">
        <v>71</v>
      </c>
      <c r="T33" s="4">
        <v>542168</v>
      </c>
    </row>
    <row r="34" spans="1:20">
      <c r="A34" s="4" t="s">
        <v>91</v>
      </c>
      <c r="B34" s="4" t="s">
        <v>147</v>
      </c>
      <c r="C34" s="4"/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5">
        <f>SUM(H34/186149927*100)</f>
        <v>0</v>
      </c>
      <c r="J34" s="4">
        <v>0</v>
      </c>
      <c r="K34" s="4">
        <v>0</v>
      </c>
      <c r="L34" s="4">
        <f>+J34+K34</f>
        <v>0</v>
      </c>
      <c r="M34" s="15">
        <f>SUM(L34/186195002*100)</f>
        <v>0</v>
      </c>
      <c r="N34" s="4">
        <v>0</v>
      </c>
      <c r="O34" s="15">
        <f>SUM((H34+N34)/186149927*100)</f>
        <v>0</v>
      </c>
      <c r="P34" s="4">
        <v>0</v>
      </c>
      <c r="Q34" s="15">
        <v>0</v>
      </c>
      <c r="R34" s="4" t="s">
        <v>71</v>
      </c>
      <c r="S34" s="4" t="s">
        <v>71</v>
      </c>
      <c r="T34" s="4">
        <v>0</v>
      </c>
    </row>
    <row r="35" spans="1:20">
      <c r="A35" s="4" t="s">
        <v>93</v>
      </c>
      <c r="B35" s="4" t="s">
        <v>148</v>
      </c>
      <c r="C35" s="4"/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5">
        <f>SUM(H35/186149927*100)</f>
        <v>0</v>
      </c>
      <c r="J35" s="4">
        <v>0</v>
      </c>
      <c r="K35" s="4">
        <v>0</v>
      </c>
      <c r="L35" s="4">
        <f>+J35+K35</f>
        <v>0</v>
      </c>
      <c r="M35" s="15">
        <f>SUM(L35/186195002*100)</f>
        <v>0</v>
      </c>
      <c r="N35" s="4">
        <v>0</v>
      </c>
      <c r="O35" s="15">
        <f>SUM((H35+N35)/186149927*100)</f>
        <v>0</v>
      </c>
      <c r="P35" s="4">
        <v>0</v>
      </c>
      <c r="Q35" s="15">
        <v>0</v>
      </c>
      <c r="R35" s="4" t="s">
        <v>71</v>
      </c>
      <c r="S35" s="4" t="s">
        <v>71</v>
      </c>
      <c r="T35" s="4">
        <v>0</v>
      </c>
    </row>
    <row r="36" spans="1:20">
      <c r="A36" s="4" t="s">
        <v>104</v>
      </c>
      <c r="B36" s="4" t="s">
        <v>94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>
      <c r="A37" s="4"/>
      <c r="B37" s="4" t="s">
        <v>149</v>
      </c>
      <c r="C37" s="4"/>
      <c r="D37" s="4">
        <v>5</v>
      </c>
      <c r="E37" s="4">
        <v>14100</v>
      </c>
      <c r="F37" s="4">
        <v>0</v>
      </c>
      <c r="G37" s="4">
        <v>0</v>
      </c>
      <c r="H37" s="4">
        <v>14100</v>
      </c>
      <c r="I37" s="15">
        <f>SUM(H37/186149927*100)</f>
        <v>7.5745396343883603E-3</v>
      </c>
      <c r="J37" s="4">
        <v>14100</v>
      </c>
      <c r="K37" s="4">
        <v>0</v>
      </c>
      <c r="L37" s="4">
        <f>+J37+K37</f>
        <v>14100</v>
      </c>
      <c r="M37" s="15">
        <f>SUM(L37/186195002*100)</f>
        <v>7.5727059526549479E-3</v>
      </c>
      <c r="N37" s="4">
        <v>0</v>
      </c>
      <c r="O37" s="15">
        <f>SUM((H37+N37)/186149927*100)</f>
        <v>7.5745396343883603E-3</v>
      </c>
      <c r="P37" s="4">
        <v>0</v>
      </c>
      <c r="Q37" s="15">
        <v>0</v>
      </c>
      <c r="R37" s="4" t="s">
        <v>71</v>
      </c>
      <c r="S37" s="4" t="s">
        <v>71</v>
      </c>
      <c r="T37" s="4">
        <v>7100</v>
      </c>
    </row>
    <row r="38" spans="1:20">
      <c r="A38" s="4"/>
      <c r="B38" s="4" t="s">
        <v>150</v>
      </c>
      <c r="C38" s="4"/>
      <c r="D38" s="4">
        <v>802</v>
      </c>
      <c r="E38" s="4">
        <v>3677167</v>
      </c>
      <c r="F38" s="4">
        <v>0</v>
      </c>
      <c r="G38" s="4">
        <v>0</v>
      </c>
      <c r="H38" s="4">
        <v>3677167</v>
      </c>
      <c r="I38" s="15">
        <f>SUM(H38/186149927*100)</f>
        <v>1.9753792328911306</v>
      </c>
      <c r="J38" s="4">
        <v>3677167</v>
      </c>
      <c r="K38" s="4">
        <v>0</v>
      </c>
      <c r="L38" s="4">
        <f>+J38+K38</f>
        <v>3677167</v>
      </c>
      <c r="M38" s="15">
        <f>SUM(L38/186195002*100)</f>
        <v>1.9749010233905204</v>
      </c>
      <c r="N38" s="4">
        <v>0</v>
      </c>
      <c r="O38" s="15">
        <f>SUM((H38+N38)/186149927*100)</f>
        <v>1.9753792328911306</v>
      </c>
      <c r="P38" s="4">
        <v>0</v>
      </c>
      <c r="Q38" s="15">
        <v>0</v>
      </c>
      <c r="R38" s="4" t="s">
        <v>71</v>
      </c>
      <c r="S38" s="4" t="s">
        <v>71</v>
      </c>
      <c r="T38" s="4">
        <v>3677167</v>
      </c>
    </row>
    <row r="39" spans="1:20">
      <c r="A39" s="4"/>
      <c r="B39" s="4" t="s">
        <v>151</v>
      </c>
      <c r="C39" s="4"/>
      <c r="D39" s="4">
        <v>107</v>
      </c>
      <c r="E39" s="4">
        <v>544292</v>
      </c>
      <c r="F39" s="4">
        <v>0</v>
      </c>
      <c r="G39" s="4">
        <v>0</v>
      </c>
      <c r="H39" s="4">
        <v>544292</v>
      </c>
      <c r="I39" s="15">
        <f>SUM(H39/186149927*100)</f>
        <v>0.29239442033195107</v>
      </c>
      <c r="J39" s="4">
        <v>544292</v>
      </c>
      <c r="K39" s="4">
        <v>0</v>
      </c>
      <c r="L39" s="4">
        <f>+J39+K39</f>
        <v>544292</v>
      </c>
      <c r="M39" s="15">
        <f>SUM(L39/186195002*100)</f>
        <v>0.29232363605549411</v>
      </c>
      <c r="N39" s="4">
        <v>0</v>
      </c>
      <c r="O39" s="15">
        <f>SUM((H39+N39)/186149927*100)</f>
        <v>0.29239442033195107</v>
      </c>
      <c r="P39" s="4">
        <v>0</v>
      </c>
      <c r="Q39" s="15">
        <v>0</v>
      </c>
      <c r="R39" s="4" t="s">
        <v>71</v>
      </c>
      <c r="S39" s="4" t="s">
        <v>71</v>
      </c>
      <c r="T39" s="4">
        <v>544292</v>
      </c>
    </row>
    <row r="40" spans="1:20">
      <c r="A40" s="4"/>
      <c r="B40" s="4" t="s">
        <v>152</v>
      </c>
      <c r="C40" s="4"/>
      <c r="D40" s="4">
        <v>1</v>
      </c>
      <c r="E40" s="4">
        <v>6500</v>
      </c>
      <c r="F40" s="4">
        <v>0</v>
      </c>
      <c r="G40" s="4">
        <v>0</v>
      </c>
      <c r="H40" s="4">
        <v>6500</v>
      </c>
      <c r="I40" s="15">
        <f>SUM(H40/186149927*100)</f>
        <v>3.4918090513137833E-3</v>
      </c>
      <c r="J40" s="4">
        <v>6500</v>
      </c>
      <c r="K40" s="4">
        <v>0</v>
      </c>
      <c r="L40" s="4">
        <f>+J40+K40</f>
        <v>6500</v>
      </c>
      <c r="M40" s="15">
        <f>SUM(L40/186195002*100)</f>
        <v>3.4909637370395151E-3</v>
      </c>
      <c r="N40" s="4">
        <v>0</v>
      </c>
      <c r="O40" s="15">
        <f>SUM((H40+N40)/186149927*100)</f>
        <v>3.4918090513137833E-3</v>
      </c>
      <c r="P40" s="4">
        <v>0</v>
      </c>
      <c r="Q40" s="15">
        <v>0</v>
      </c>
      <c r="R40" s="4" t="s">
        <v>71</v>
      </c>
      <c r="S40" s="4" t="s">
        <v>71</v>
      </c>
      <c r="T40" s="4">
        <v>6500</v>
      </c>
    </row>
    <row r="41" spans="1:20">
      <c r="A41" s="4"/>
      <c r="B41" s="4" t="s">
        <v>153</v>
      </c>
      <c r="C41" s="4"/>
      <c r="D41" s="4">
        <v>940</v>
      </c>
      <c r="E41" s="4">
        <v>12659475</v>
      </c>
      <c r="F41" s="4">
        <v>0</v>
      </c>
      <c r="G41" s="4">
        <v>0</v>
      </c>
      <c r="H41" s="4">
        <v>12659475</v>
      </c>
      <c r="I41" s="15">
        <f>SUM(H41/186149927*100)</f>
        <v>6.8006875984431625</v>
      </c>
      <c r="J41" s="4">
        <v>12659475</v>
      </c>
      <c r="K41" s="4">
        <v>0</v>
      </c>
      <c r="L41" s="4">
        <f>+J41+K41</f>
        <v>12659475</v>
      </c>
      <c r="M41" s="15">
        <f>SUM(L41/186195002*100)</f>
        <v>6.7990412546089711</v>
      </c>
      <c r="N41" s="4">
        <v>0</v>
      </c>
      <c r="O41" s="15">
        <f>SUM((H41+N41)/186149927*100)</f>
        <v>6.8006875984431625</v>
      </c>
      <c r="P41" s="4">
        <v>0</v>
      </c>
      <c r="Q41" s="15">
        <v>0</v>
      </c>
      <c r="R41" s="4" t="s">
        <v>71</v>
      </c>
      <c r="S41" s="4" t="s">
        <v>71</v>
      </c>
      <c r="T41" s="4">
        <v>12656675</v>
      </c>
    </row>
    <row r="42" spans="1:20">
      <c r="A42" s="4"/>
      <c r="B42" s="4" t="s">
        <v>154</v>
      </c>
      <c r="C42" s="4"/>
      <c r="D42" s="4">
        <v>4</v>
      </c>
      <c r="E42" s="4">
        <v>148345</v>
      </c>
      <c r="F42" s="4">
        <v>0</v>
      </c>
      <c r="G42" s="4">
        <v>0</v>
      </c>
      <c r="H42" s="4">
        <v>148345</v>
      </c>
      <c r="I42" s="15">
        <f>SUM(H42/186149927*100)</f>
        <v>7.9691140571868185E-2</v>
      </c>
      <c r="J42" s="4">
        <v>148345</v>
      </c>
      <c r="K42" s="4">
        <v>0</v>
      </c>
      <c r="L42" s="4">
        <f>+J42+K42</f>
        <v>148345</v>
      </c>
      <c r="M42" s="15">
        <f>SUM(L42/186195002*100)</f>
        <v>7.9671848549404137E-2</v>
      </c>
      <c r="N42" s="4">
        <v>0</v>
      </c>
      <c r="O42" s="15">
        <f>SUM((H42+N42)/186149927*100)</f>
        <v>7.9691140571868185E-2</v>
      </c>
      <c r="P42" s="4">
        <v>0</v>
      </c>
      <c r="Q42" s="15">
        <v>0</v>
      </c>
      <c r="R42" s="4" t="s">
        <v>71</v>
      </c>
      <c r="S42" s="4" t="s">
        <v>71</v>
      </c>
      <c r="T42" s="4">
        <v>148345</v>
      </c>
    </row>
    <row r="43" spans="1:20" s="6" customFormat="1">
      <c r="A43" s="11"/>
      <c r="B43" s="11" t="s">
        <v>155</v>
      </c>
      <c r="C43" s="11"/>
      <c r="D43" s="11">
        <f>+D29+D30+D33+D34+D35+D37+D38+D39+D40+D41+D42</f>
        <v>80954</v>
      </c>
      <c r="E43" s="11">
        <f>+E29+E30+E33+E34+E35+E37+E38+E39+E40+E41+E42</f>
        <v>91574923</v>
      </c>
      <c r="F43" s="11">
        <f>+F29+F30+F33+F34+F35+F37+F38+F39+F40+F41+F42</f>
        <v>0</v>
      </c>
      <c r="G43" s="11">
        <f>+G29+G30+G33+G34+G35+G37+G38+G39+G40+G41+G42</f>
        <v>0</v>
      </c>
      <c r="H43" s="11">
        <f>+H29+H30+H33+H34+H35+H37+H38+H39+H40+H41+H42</f>
        <v>91574923</v>
      </c>
      <c r="I43" s="16">
        <f>+I29+I30+I33+I34+I35+I37+I38+I39+I40+I41+I42</f>
        <v>49.194176154578891</v>
      </c>
      <c r="J43" s="11">
        <f>+J29+J30+J33+J34+J35+J37+J38+J39+J40+J41+J42</f>
        <v>91574923</v>
      </c>
      <c r="K43" s="11">
        <f>+K29+K30+K33+K34+K35+K37+K38+K39+K40+K41+K42</f>
        <v>0</v>
      </c>
      <c r="L43" s="11">
        <f>+L29+L30+L33+L34+L35+L37+L38+L39+L40+L41+L42</f>
        <v>91574923</v>
      </c>
      <c r="M43" s="16">
        <f>+M29+M30+M33+M34+M35+M37+M38+M39+M40+M41+M42</f>
        <v>49.18226698695166</v>
      </c>
      <c r="N43" s="11">
        <f>+N29+N30+N33+N34+N35+N37+N38+N39+N40+N41+N42</f>
        <v>0</v>
      </c>
      <c r="O43" s="16">
        <f>+O29+O30+O33+O34+O35+O37+O38+O39+O40+O41+O42</f>
        <v>49.194176154578891</v>
      </c>
      <c r="P43" s="11">
        <f>+P29+P30+P33+P34+P35+P37+P38+P39+P40+P41+P42</f>
        <v>0</v>
      </c>
      <c r="Q43" s="16">
        <v>0</v>
      </c>
      <c r="R43" s="11"/>
      <c r="S43" s="11"/>
      <c r="T43" s="11">
        <f>+T29+T30+T33+T34+T35+T37+T38+T39+T40+T41+T42</f>
        <v>91015713</v>
      </c>
    </row>
    <row r="44" spans="1:20" s="6" customFormat="1">
      <c r="A44" s="11"/>
      <c r="B44" s="11" t="s">
        <v>156</v>
      </c>
      <c r="C44" s="11"/>
      <c r="D44" s="11">
        <f>+D24+D27+D43</f>
        <v>80975</v>
      </c>
      <c r="E44" s="11">
        <f>+E24+E27+E43</f>
        <v>137054920</v>
      </c>
      <c r="F44" s="11">
        <f>+F24+F27+F43</f>
        <v>0</v>
      </c>
      <c r="G44" s="11">
        <f>+G24+G27+G43</f>
        <v>0</v>
      </c>
      <c r="H44" s="11">
        <f>+H24+H27+H43</f>
        <v>137054920</v>
      </c>
      <c r="I44" s="16">
        <f>+I24+I27+I43</f>
        <v>73.626093874321</v>
      </c>
      <c r="J44" s="11">
        <f>+J24+J27+J43</f>
        <v>137054920</v>
      </c>
      <c r="K44" s="11">
        <f>+K24+K27+K43</f>
        <v>0</v>
      </c>
      <c r="L44" s="11">
        <f>+L24+L27+L43</f>
        <v>137054920</v>
      </c>
      <c r="M44" s="16">
        <f>+M24+M27+M43</f>
        <v>73.608270108131038</v>
      </c>
      <c r="N44" s="11">
        <f>+N24+N27+N43</f>
        <v>0</v>
      </c>
      <c r="O44" s="16">
        <f>+O24+O27+O43</f>
        <v>73.626093874321</v>
      </c>
      <c r="P44" s="11">
        <f>+P24+P27+P43</f>
        <v>0</v>
      </c>
      <c r="Q44" s="16">
        <v>0</v>
      </c>
      <c r="R44" s="11"/>
      <c r="S44" s="11"/>
      <c r="T44" s="11">
        <f>+T24+T27+T43</f>
        <v>136495710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C15" sqref="C15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157</v>
      </c>
    </row>
    <row r="3" spans="1:20" s="6" customFormat="1" ht="90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158</v>
      </c>
      <c r="C7" s="4"/>
      <c r="D7" s="4">
        <v>1</v>
      </c>
      <c r="E7" s="4">
        <v>45075</v>
      </c>
      <c r="F7" s="4">
        <v>0</v>
      </c>
      <c r="G7" s="4">
        <v>0</v>
      </c>
      <c r="H7" s="4">
        <v>45075</v>
      </c>
      <c r="I7" s="15">
        <f>SUM(H7/186149927*100)</f>
        <v>2.4214352767379814E-2</v>
      </c>
      <c r="J7" s="4">
        <v>45075</v>
      </c>
      <c r="K7" s="4">
        <v>0</v>
      </c>
      <c r="L7" s="4">
        <f>+J7+K7</f>
        <v>45075</v>
      </c>
      <c r="M7" s="15">
        <f>SUM(L7/186195002*100)</f>
        <v>2.4208490838008637E-2</v>
      </c>
      <c r="N7" s="4">
        <v>0</v>
      </c>
      <c r="O7" s="15">
        <f>SUM((H7+N7)/186149927*100)</f>
        <v>2.4214352767379814E-2</v>
      </c>
      <c r="P7" s="4">
        <v>0</v>
      </c>
      <c r="Q7" s="15">
        <v>0</v>
      </c>
      <c r="R7" s="4" t="s">
        <v>71</v>
      </c>
      <c r="S7" s="4" t="s">
        <v>71</v>
      </c>
      <c r="T7" s="4">
        <v>45075</v>
      </c>
    </row>
    <row r="8" spans="1:20">
      <c r="A8" s="5" t="s">
        <v>98</v>
      </c>
      <c r="B8" s="4" t="s">
        <v>159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SUM(H8/186149927*100)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SUM((H8+N8)/186149927*100)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>
      <c r="A10" s="11"/>
      <c r="B10" s="11" t="s">
        <v>160</v>
      </c>
      <c r="C10" s="11"/>
      <c r="D10" s="11">
        <f>+D7+D8</f>
        <v>1</v>
      </c>
      <c r="E10" s="11">
        <f>+E7+E8</f>
        <v>45075</v>
      </c>
      <c r="F10" s="11">
        <f>+F7+F8</f>
        <v>0</v>
      </c>
      <c r="G10" s="11">
        <f>+G7+G8</f>
        <v>0</v>
      </c>
      <c r="H10" s="11">
        <f>+H7+H8</f>
        <v>45075</v>
      </c>
      <c r="I10" s="16">
        <f>+I7+I8</f>
        <v>2.4214352767379814E-2</v>
      </c>
      <c r="J10" s="11">
        <f>+J7+J8</f>
        <v>45075</v>
      </c>
      <c r="K10" s="11">
        <f>+K7+K8</f>
        <v>0</v>
      </c>
      <c r="L10" s="11">
        <f>+L7+L8</f>
        <v>45075</v>
      </c>
      <c r="M10" s="16">
        <f>+M7+M8</f>
        <v>2.4208490838008637E-2</v>
      </c>
      <c r="N10" s="11">
        <f>+N7+N8</f>
        <v>0</v>
      </c>
      <c r="O10" s="16">
        <f>+O7+O8</f>
        <v>2.4214352767379814E-2</v>
      </c>
      <c r="P10" s="11">
        <f>+P7+P8</f>
        <v>0</v>
      </c>
      <c r="Q10" s="16">
        <f>+Q7+Q8</f>
        <v>0</v>
      </c>
      <c r="R10" s="11"/>
      <c r="S10" s="11"/>
      <c r="T10" s="11">
        <f>+T7+T8</f>
        <v>45075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sqref="A1:D4"/>
    </sheetView>
  </sheetViews>
  <sheetFormatPr defaultRowHeight="1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>
      <c r="A1" s="20" t="s">
        <v>161</v>
      </c>
      <c r="B1" s="20"/>
      <c r="C1" s="20"/>
      <c r="D1" s="20"/>
    </row>
    <row r="2" spans="1:4">
      <c r="A2" s="4" t="s">
        <v>162</v>
      </c>
      <c r="B2" s="4" t="s">
        <v>163</v>
      </c>
      <c r="C2" s="4" t="s">
        <v>164</v>
      </c>
      <c r="D2" s="4" t="s">
        <v>165</v>
      </c>
    </row>
    <row r="3" spans="1:4">
      <c r="A3" s="4"/>
      <c r="B3" s="4"/>
      <c r="C3" s="4"/>
      <c r="D3" s="4"/>
    </row>
    <row r="4" spans="1:4" s="6" customFormat="1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cols>
    <col min="1" max="2" width="50.7109375" customWidth="1"/>
  </cols>
  <sheetData>
    <row r="1" spans="1:2" s="7" customFormat="1" ht="15.75">
      <c r="A1" s="21" t="s">
        <v>166</v>
      </c>
      <c r="B1" s="21"/>
    </row>
    <row r="2" spans="1:2">
      <c r="A2" s="4" t="s">
        <v>34</v>
      </c>
      <c r="B2" s="4" t="s">
        <v>164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srinivas.b</dc:creator>
  <cp:lastModifiedBy>srinivas.b</cp:lastModifiedBy>
  <dcterms:created xsi:type="dcterms:W3CDTF">2016-07-16T11:12:03Z</dcterms:created>
  <dcterms:modified xsi:type="dcterms:W3CDTF">2016-07-16T11:25:50Z</dcterms:modified>
</cp:coreProperties>
</file>