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shar\Desktop\shareholding\"/>
    </mc:Choice>
  </mc:AlternateContent>
  <bookViews>
    <workbookView xWindow="240" yWindow="60" windowWidth="20055" windowHeight="7950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 V " sheetId="8" r:id="rId8"/>
  </sheets>
  <definedNames>
    <definedName name="_xlnm.Print_Titles" localSheetId="0">Declaration!$4:$6</definedName>
    <definedName name="_xlnm.Print_Titles" localSheetId="6">'Table-IIIB Unclaimed Details'!$4:$6</definedName>
  </definedNames>
  <calcPr calcId="152511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N10" i="5"/>
  <c r="K10" i="5"/>
  <c r="J10" i="5"/>
  <c r="I10" i="5"/>
  <c r="H10" i="5"/>
  <c r="G10" i="5"/>
  <c r="F10" i="5"/>
  <c r="E10" i="5"/>
  <c r="D10" i="5"/>
  <c r="O8" i="5"/>
  <c r="L8" i="5"/>
  <c r="M8" i="5" s="1"/>
  <c r="I8" i="5"/>
  <c r="O7" i="5"/>
  <c r="O10" i="5" s="1"/>
  <c r="L7" i="5"/>
  <c r="L10" i="5" s="1"/>
  <c r="I7" i="5"/>
  <c r="T38" i="4"/>
  <c r="P38" i="4"/>
  <c r="N38" i="4"/>
  <c r="K38" i="4"/>
  <c r="J38" i="4"/>
  <c r="I38" i="4"/>
  <c r="H38" i="4"/>
  <c r="G38" i="4"/>
  <c r="F38" i="4"/>
  <c r="E38" i="4"/>
  <c r="D38" i="4"/>
  <c r="O37" i="4"/>
  <c r="L37" i="4"/>
  <c r="M37" i="4" s="1"/>
  <c r="I37" i="4"/>
  <c r="Q36" i="4"/>
  <c r="O36" i="4"/>
  <c r="M36" i="4"/>
  <c r="L36" i="4"/>
  <c r="I36" i="4"/>
  <c r="Q35" i="4"/>
  <c r="O35" i="4"/>
  <c r="L35" i="4"/>
  <c r="M35" i="4" s="1"/>
  <c r="I35" i="4"/>
  <c r="O34" i="4"/>
  <c r="L34" i="4"/>
  <c r="M34" i="4" s="1"/>
  <c r="I34" i="4"/>
  <c r="O33" i="4"/>
  <c r="L33" i="4"/>
  <c r="M33" i="4" s="1"/>
  <c r="I33" i="4"/>
  <c r="O32" i="4"/>
  <c r="L32" i="4"/>
  <c r="M32" i="4" s="1"/>
  <c r="I32" i="4"/>
  <c r="O31" i="4"/>
  <c r="L31" i="4"/>
  <c r="M31" i="4" s="1"/>
  <c r="I31" i="4"/>
  <c r="O30" i="4"/>
  <c r="L30" i="4"/>
  <c r="M30" i="4" s="1"/>
  <c r="I30" i="4"/>
  <c r="O28" i="4"/>
  <c r="L28" i="4"/>
  <c r="M28" i="4" s="1"/>
  <c r="I28" i="4"/>
  <c r="O27" i="4"/>
  <c r="L27" i="4"/>
  <c r="M27" i="4" s="1"/>
  <c r="I27" i="4"/>
  <c r="O26" i="4"/>
  <c r="L26" i="4"/>
  <c r="M26" i="4" s="1"/>
  <c r="I26" i="4"/>
  <c r="O24" i="4"/>
  <c r="L24" i="4"/>
  <c r="M24" i="4" s="1"/>
  <c r="I24" i="4"/>
  <c r="O23" i="4"/>
  <c r="O38" i="4" s="1"/>
  <c r="L23" i="4"/>
  <c r="L38" i="4" s="1"/>
  <c r="I23" i="4"/>
  <c r="T21" i="4"/>
  <c r="T39" i="4" s="1"/>
  <c r="S21" i="4"/>
  <c r="R21" i="4"/>
  <c r="P21" i="4"/>
  <c r="O21" i="4"/>
  <c r="N21" i="4"/>
  <c r="K21" i="4"/>
  <c r="K39" i="4" s="1"/>
  <c r="J21" i="4"/>
  <c r="H21" i="4"/>
  <c r="G21" i="4"/>
  <c r="G39" i="4" s="1"/>
  <c r="F21" i="4"/>
  <c r="E21" i="4"/>
  <c r="D21" i="4"/>
  <c r="Q20" i="4"/>
  <c r="O20" i="4"/>
  <c r="M20" i="4"/>
  <c r="L20" i="4"/>
  <c r="I20" i="4"/>
  <c r="O19" i="4"/>
  <c r="M19" i="4"/>
  <c r="M21" i="4" s="1"/>
  <c r="L19" i="4"/>
  <c r="L21" i="4" s="1"/>
  <c r="I19" i="4"/>
  <c r="I21" i="4" s="1"/>
  <c r="T18" i="4"/>
  <c r="P18" i="4"/>
  <c r="P39" i="4" s="1"/>
  <c r="N18" i="4"/>
  <c r="N39" i="4" s="1"/>
  <c r="K18" i="4"/>
  <c r="J18" i="4"/>
  <c r="J39" i="4" s="1"/>
  <c r="H18" i="4"/>
  <c r="H39" i="4" s="1"/>
  <c r="G18" i="4"/>
  <c r="F18" i="4"/>
  <c r="F39" i="4" s="1"/>
  <c r="E18" i="4"/>
  <c r="D18" i="4"/>
  <c r="O16" i="4"/>
  <c r="M16" i="4"/>
  <c r="L16" i="4"/>
  <c r="I16" i="4"/>
  <c r="Q15" i="4"/>
  <c r="O15" i="4"/>
  <c r="L15" i="4"/>
  <c r="M15" i="4" s="1"/>
  <c r="I15" i="4"/>
  <c r="O14" i="4"/>
  <c r="L14" i="4"/>
  <c r="M14" i="4" s="1"/>
  <c r="I14" i="4"/>
  <c r="O13" i="4"/>
  <c r="L13" i="4"/>
  <c r="M13" i="4" s="1"/>
  <c r="I13" i="4"/>
  <c r="O12" i="4"/>
  <c r="L12" i="4"/>
  <c r="M12" i="4" s="1"/>
  <c r="I12" i="4"/>
  <c r="O11" i="4"/>
  <c r="L11" i="4"/>
  <c r="M11" i="4" s="1"/>
  <c r="I11" i="4"/>
  <c r="O10" i="4"/>
  <c r="L10" i="4"/>
  <c r="M10" i="4" s="1"/>
  <c r="I10" i="4"/>
  <c r="O9" i="4"/>
  <c r="L9" i="4"/>
  <c r="M9" i="4" s="1"/>
  <c r="I9" i="4"/>
  <c r="O8" i="4"/>
  <c r="O18" i="4" s="1"/>
  <c r="O39" i="4" s="1"/>
  <c r="L8" i="4"/>
  <c r="M8" i="4" s="1"/>
  <c r="I8" i="4"/>
  <c r="I18" i="4" s="1"/>
  <c r="I39" i="4" s="1"/>
  <c r="T23" i="3"/>
  <c r="S23" i="3"/>
  <c r="R23" i="3"/>
  <c r="P23" i="3"/>
  <c r="N23" i="3"/>
  <c r="K23" i="3"/>
  <c r="J23" i="3"/>
  <c r="I23" i="3"/>
  <c r="H23" i="3"/>
  <c r="G23" i="3"/>
  <c r="F23" i="3"/>
  <c r="E23" i="3"/>
  <c r="D23" i="3"/>
  <c r="O21" i="3"/>
  <c r="L21" i="3"/>
  <c r="M21" i="3" s="1"/>
  <c r="I21" i="3"/>
  <c r="O19" i="3"/>
  <c r="L19" i="3"/>
  <c r="M19" i="3" s="1"/>
  <c r="I19" i="3"/>
  <c r="O17" i="3"/>
  <c r="L17" i="3"/>
  <c r="M17" i="3" s="1"/>
  <c r="I17" i="3"/>
  <c r="O16" i="3"/>
  <c r="L16" i="3"/>
  <c r="M16" i="3" s="1"/>
  <c r="I16" i="3"/>
  <c r="O15" i="3"/>
  <c r="O23" i="3" s="1"/>
  <c r="L15" i="3"/>
  <c r="I15" i="3"/>
  <c r="T13" i="3"/>
  <c r="T24" i="3" s="1"/>
  <c r="R13" i="3"/>
  <c r="P13" i="3"/>
  <c r="P24" i="3" s="1"/>
  <c r="N13" i="3"/>
  <c r="N24" i="3" s="1"/>
  <c r="K13" i="3"/>
  <c r="J13" i="3"/>
  <c r="J24" i="3" s="1"/>
  <c r="I13" i="3"/>
  <c r="H13" i="3"/>
  <c r="H24" i="3" s="1"/>
  <c r="G13" i="3"/>
  <c r="F13" i="3"/>
  <c r="F24" i="3" s="1"/>
  <c r="E13" i="3"/>
  <c r="D13" i="3"/>
  <c r="D24" i="3" s="1"/>
  <c r="S12" i="3"/>
  <c r="Q12" i="3"/>
  <c r="O12" i="3"/>
  <c r="L12" i="3"/>
  <c r="M12" i="3" s="1"/>
  <c r="I12" i="3"/>
  <c r="O11" i="3"/>
  <c r="L11" i="3"/>
  <c r="M11" i="3" s="1"/>
  <c r="I11" i="3"/>
  <c r="O10" i="3"/>
  <c r="L10" i="3"/>
  <c r="M10" i="3" s="1"/>
  <c r="I10" i="3"/>
  <c r="O9" i="3"/>
  <c r="O13" i="3" s="1"/>
  <c r="O24" i="3" s="1"/>
  <c r="L9" i="3"/>
  <c r="M9" i="3" s="1"/>
  <c r="I9" i="3"/>
  <c r="O8" i="3"/>
  <c r="L8" i="3"/>
  <c r="I8" i="3"/>
  <c r="S15" i="2"/>
  <c r="Q15" i="2"/>
  <c r="O15" i="2"/>
  <c r="P15" i="2" s="1"/>
  <c r="M15" i="2"/>
  <c r="K15" i="2"/>
  <c r="J15" i="2"/>
  <c r="I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R15" i="2" s="1"/>
  <c r="P9" i="2"/>
  <c r="N9" i="2"/>
  <c r="N15" i="2" s="1"/>
  <c r="L9" i="2"/>
  <c r="L15" i="2" s="1"/>
  <c r="H9" i="2"/>
  <c r="H15" i="2" s="1"/>
  <c r="L13" i="3" l="1"/>
  <c r="M8" i="3"/>
  <c r="M13" i="3" s="1"/>
  <c r="S13" i="3"/>
  <c r="R24" i="3"/>
  <c r="S24" i="3" s="1"/>
  <c r="E24" i="3"/>
  <c r="G24" i="3"/>
  <c r="I24" i="3"/>
  <c r="K24" i="3"/>
  <c r="L23" i="3"/>
  <c r="M15" i="3"/>
  <c r="M23" i="3" s="1"/>
  <c r="M18" i="4"/>
  <c r="L18" i="4"/>
  <c r="L39" i="4" s="1"/>
  <c r="E39" i="4"/>
  <c r="M23" i="4"/>
  <c r="M38" i="4" s="1"/>
  <c r="D39" i="4"/>
  <c r="M7" i="5"/>
  <c r="M10" i="5" s="1"/>
  <c r="M24" i="3" l="1"/>
  <c r="M39" i="4"/>
  <c r="L24" i="3"/>
</calcChain>
</file>

<file path=xl/sharedStrings.xml><?xml version="1.0" encoding="utf-8"?>
<sst xmlns="http://schemas.openxmlformats.org/spreadsheetml/2006/main" count="383" uniqueCount="179">
  <si>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</si>
  <si>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</si>
  <si>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</si>
  <si>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</si>
  <si>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</si>
  <si>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</si>
  <si>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</si>
  <si>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31/03/2020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</si>
  <si>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</si>
  <si>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</si>
  <si>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</si>
  <si>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</si>
  <si>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</si>
  <si>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</si>
  <si>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</si>
  <si>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</si>
  <si>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</si>
  <si>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</si>
  <si>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</si>
  <si>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</si>
  <si>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</si>
  <si>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</si>
  <si>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</si>
  <si>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</si>
  <si>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</si>
  <si>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</si>
  <si>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</si>
  <si>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</si>
  <si>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</si>
  <si>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</si>
  <si>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</si>
  <si>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</si>
  <si>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</si>
  <si>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</si>
  <si>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</si>
  <si>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</si>
  <si>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</si>
  <si>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</si>
  <si>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</si>
  <si>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</si>
  <si>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</si>
  <si>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</si>
  <si>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</si>
  <si>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</si>
  <si>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</si>
  <si>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</si>
  <si>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</si>
  <si>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</si>
  <si>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</si>
  <si>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</si>
  <si>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</si>
  <si>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</si>
  <si>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</si>
  <si>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</si>
  <si>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</si>
  <si>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</si>
  <si>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</si>
  <si>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</si>
  <si>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</si>
  <si>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</si>
  <si>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</si>
  <si>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</si>
  <si>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</si>
  <si>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</si>
  <si>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</si>
  <si>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</si>
  <si>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</si>
  <si>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</si>
  <si>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</si>
  <si>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</si>
  <si>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</si>
  <si>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</si>
  <si>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</si>
  <si>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</si>
  <si>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</si>
  <si>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</si>
  <si>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</si>
  <si>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</si>
  <si>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</si>
  <si>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</si>
  <si>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</si>
  <si>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</si>
  <si>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</si>
  <si>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</si>
  <si>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</si>
  <si>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</si>
  <si>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</si>
  <si>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</si>
  <si>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</si>
  <si>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</si>
  <si>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</si>
  <si>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</si>
  <si>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</si>
  <si>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</si>
  <si>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</si>
  <si>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</si>
  <si>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</si>
  <si>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</si>
  <si>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</si>
  <si>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</si>
  <si>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</si>
  <si>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</si>
  <si>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</si>
  <si>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</si>
  <si>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</si>
  <si>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</si>
  <si>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</si>
  <si>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</si>
  <si>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</si>
  <si>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</si>
  <si>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</si>
  <si>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</si>
  <si>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</si>
  <si>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</si>
  <si>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</si>
  <si>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</si>
  <si>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</si>
  <si>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</si>
  <si>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</si>
  <si>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</si>
  <si>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</si>
  <si>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</si>
  <si>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</si>
  <si>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</si>
  <si>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</si>
  <si>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</si>
  <si>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</si>
  <si>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</si>
  <si>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</si>
  <si>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</si>
  <si>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</si>
  <si>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</si>
  <si>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</si>
  <si>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</si>
  <si>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</si>
  <si>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</si>
  <si>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</si>
  <si>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</si>
  <si>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</si>
  <si>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</si>
  <si>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</si>
  <si>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</si>
  <si>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PVT LTD                                                                                                                               </t>
  </si>
  <si>
    <t xml:space="preserve">AAACV0132B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</si>
  <si>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</si>
  <si>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</si>
  <si>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</si>
  <si>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</si>
  <si>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</si>
  <si>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</si>
  <si>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</si>
  <si>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</si>
  <si>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</si>
  <si>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</si>
  <si>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</si>
  <si>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</si>
  <si>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</si>
  <si>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Annexure</t>
  </si>
  <si>
    <t>Table V- Statement showing details of significant beneficial owners (SBOs)</t>
  </si>
  <si>
    <t>Sr. No</t>
  </si>
  <si>
    <t>Details of the SBO (I)</t>
  </si>
  <si>
    <t>Details of the registered owner (II)</t>
  </si>
  <si>
    <t>Details of holding/ exercise of right of the SBO in the reporting company, whether direct or indirect*: (III)</t>
  </si>
  <si>
    <t>Date     of creation   / acquisition
of significant beneficial interest# (IV)</t>
  </si>
  <si>
    <t>Name</t>
  </si>
  <si>
    <t>PAN/ Passport No.     in case of a foreign national</t>
  </si>
  <si>
    <t>Nationality</t>
  </si>
  <si>
    <t>PAN     / Passport No.     in case of a foreign national</t>
  </si>
  <si>
    <t>Whether by virtue of:</t>
  </si>
  <si>
    <t>Shares</t>
  </si>
  <si>
    <t>%</t>
  </si>
  <si>
    <t>Voting rights</t>
  </si>
  <si>
    <t>Rights on distributable dividend or any other distribution</t>
  </si>
  <si>
    <t>Exercise of control</t>
  </si>
  <si>
    <t>Exercise of significant influence</t>
  </si>
  <si>
    <r>
      <t>*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In case the nature of the holding/ exercise of the right of a SBO falls under multiple categories specified under (a) to (e) under Column III, multiple rows</t>
    </r>
  </si>
  <si>
    <t>for the same SBO shall be inserted accordingly for each of the categories.</t>
  </si>
  <si>
    <r>
      <t>#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This column shall have the details as specified by the listed entity under Form No. BEN-2 as submitted to the Registrar.</t>
    </r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</si>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</sst>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2" xfId="1" applyNumberFormat="1" applyFont="1" applyFill="1" applyBorder="1" applyAlignment="1" applyProtection="1">
      <alignment horizontal="right" vertical="top"/>
    </xf>
    <xf numFmtId="0" fontId="7" fillId="0" borderId="2" xfId="1" applyNumberFormat="1" applyFont="1" applyFill="1" applyBorder="1" applyAlignment="1" applyProtection="1">
      <alignment horizontal="right" vertical="top" wrapText="1"/>
    </xf>
    <xf numFmtId="0" fontId="3" fillId="0" borderId="1" xfId="1" applyNumberFormat="1" applyFill="1" applyBorder="1" applyAlignment="1" applyProtection="1">
      <alignment horizontal="left" vertical="top"/>
    </xf>
    <xf numFmtId="14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vertical="top"/>
    </xf>
    <xf numFmtId="2" fontId="3" fillId="0" borderId="5" xfId="1" applyNumberFormat="1" applyFont="1" applyFill="1" applyBorder="1" applyAlignment="1" applyProtection="1">
      <alignment vertical="top"/>
    </xf>
    <xf numFmtId="9" fontId="8" fillId="0" borderId="6" xfId="1" applyNumberFormat="1" applyFont="1" applyFill="1" applyBorder="1" applyAlignment="1" applyProtection="1">
      <alignment vertical="top"/>
    </xf>
    <xf numFmtId="0" fontId="8" fillId="0" borderId="7" xfId="1" applyNumberFormat="1" applyFont="1" applyFill="1" applyBorder="1" applyAlignment="1" applyProtection="1">
      <alignment horizontal="left" vertical="top" indent="1"/>
    </xf>
    <xf numFmtId="0" fontId="4" fillId="0" borderId="7" xfId="1" applyNumberFormat="1" applyFont="1" applyFill="1" applyBorder="1" applyAlignment="1" applyProtection="1">
      <alignment horizontal="left" vertical="top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3" xfId="1" applyNumberFormat="1" applyFont="1" applyFill="1" applyBorder="1" applyAlignment="1" applyProtection="1">
      <alignment horizontal="center" vertical="top" wrapText="1"/>
    </xf>
    <xf numFmtId="0" fontId="4" fillId="0" borderId="4" xfId="1" applyNumberFormat="1" applyFont="1" applyFill="1" applyBorder="1" applyAlignment="1" applyProtection="1">
      <alignment horizontal="center" vertical="top" wrapText="1"/>
    </xf>
    <xf numFmtId="0" fontId="4" fillId="0" borderId="5" xfId="1" applyNumberFormat="1" applyFont="1" applyFill="1" applyBorder="1" applyAlignment="1" applyProtection="1">
      <alignment horizontal="center" vertical="top" wrapText="1"/>
    </xf>
    <xf numFmtId="0" fontId="4" fillId="0" borderId="1" xfId="1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left" vertical="top"/>
    </xf>
    <xf numFmtId="0" fontId="4" fillId="0" borderId="1" xfId="1" applyNumberFormat="1" applyFont="1" applyFill="1" applyBorder="1" applyAlignment="1" applyProtection="1">
      <alignment horizontal="center" vertical="top" wrapText="1"/>
    </xf>
    <xf numFmtId="0" fontId="4" fillId="0" borderId="1" xfId="1" applyNumberFormat="1" applyFont="1" applyFill="1" applyBorder="1" applyAlignment="1" applyProtection="1">
      <alignment horizontal="center" vertical="top"/>
    </xf>
    <xf numFmtId="0" fontId="4" fillId="0" borderId="3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32" t="s">
        <v>0</v>
      </c>
      <c r="B1" s="32"/>
      <c r="C1" s="32"/>
      <c r="D1" s="32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/>
    </row>
    <row r="11" spans="1:4" x14ac:dyDescent="0.25">
      <c r="A11" s="3" t="s">
        <v>16</v>
      </c>
      <c r="B11" s="2" t="s">
        <v>17</v>
      </c>
      <c r="C11" s="2"/>
      <c r="D11" s="2"/>
    </row>
    <row r="12" spans="1:4" x14ac:dyDescent="0.25">
      <c r="A12" s="3" t="s">
        <v>18</v>
      </c>
      <c r="B12" s="2" t="s">
        <v>19</v>
      </c>
      <c r="C12" s="2"/>
      <c r="D12" s="2"/>
    </row>
    <row r="13" spans="1:4" x14ac:dyDescent="0.25">
      <c r="A13" s="3" t="s">
        <v>20</v>
      </c>
      <c r="B13" s="2" t="s">
        <v>21</v>
      </c>
      <c r="C13" s="2"/>
      <c r="D13" s="2"/>
    </row>
    <row r="14" spans="1:4" x14ac:dyDescent="0.25">
      <c r="A14" s="3" t="s">
        <v>22</v>
      </c>
      <c r="B14" s="2" t="s">
        <v>23</v>
      </c>
      <c r="C14" s="2"/>
      <c r="D14" s="2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H1"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34"/>
      <c r="B1" s="34"/>
      <c r="C1" s="34"/>
      <c r="D1" s="34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35" t="s">
        <v>40</v>
      </c>
      <c r="J4" s="35"/>
      <c r="K4" s="35"/>
      <c r="L4" s="35"/>
      <c r="M4" s="6" t="s">
        <v>41</v>
      </c>
      <c r="N4" s="6" t="s">
        <v>42</v>
      </c>
      <c r="O4" s="35" t="s">
        <v>43</v>
      </c>
      <c r="P4" s="35"/>
      <c r="Q4" s="35" t="s">
        <v>44</v>
      </c>
      <c r="R4" s="35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36" t="s">
        <v>46</v>
      </c>
      <c r="J5" s="36"/>
      <c r="K5" s="36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33" t="s">
        <v>61</v>
      </c>
      <c r="J7" s="33"/>
      <c r="K7" s="33"/>
      <c r="L7" s="33"/>
      <c r="M7" s="9" t="s">
        <v>62</v>
      </c>
      <c r="N7" s="9" t="s">
        <v>63</v>
      </c>
      <c r="O7" s="33" t="s">
        <v>64</v>
      </c>
      <c r="P7" s="33"/>
      <c r="Q7" s="33" t="s">
        <v>65</v>
      </c>
      <c r="R7" s="33"/>
      <c r="S7" s="9" t="s">
        <v>66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67</v>
      </c>
      <c r="B9" s="2" t="s">
        <v>68</v>
      </c>
      <c r="C9" s="2">
        <v>1</v>
      </c>
      <c r="D9" s="2">
        <v>49095007</v>
      </c>
      <c r="E9" s="2">
        <v>0</v>
      </c>
      <c r="F9" s="2">
        <v>0</v>
      </c>
      <c r="G9" s="2">
        <v>49095007</v>
      </c>
      <c r="H9" s="10">
        <f>SUM(G9/186195002*100)</f>
        <v>26.367521401030945</v>
      </c>
      <c r="I9" s="2">
        <v>49095007</v>
      </c>
      <c r="J9" s="2">
        <v>0</v>
      </c>
      <c r="K9" s="2">
        <v>49095007</v>
      </c>
      <c r="L9" s="10">
        <f>SUM(K9/186195002*100)</f>
        <v>26.367521401030945</v>
      </c>
      <c r="M9" s="2">
        <v>0</v>
      </c>
      <c r="N9" s="10">
        <f>SUM((G9+M9)/186195002*100)</f>
        <v>26.367521401030945</v>
      </c>
      <c r="O9" s="2">
        <v>0</v>
      </c>
      <c r="P9" s="10">
        <f>SUM(O9/49095007*100)</f>
        <v>0</v>
      </c>
      <c r="Q9" s="2">
        <v>0</v>
      </c>
      <c r="R9" s="10">
        <f>SUM(Q9/49095007*100)</f>
        <v>0</v>
      </c>
      <c r="S9" s="2">
        <v>49095007</v>
      </c>
    </row>
    <row r="10" spans="1:19" x14ac:dyDescent="0.25">
      <c r="A10" s="2" t="s">
        <v>69</v>
      </c>
      <c r="B10" s="2" t="s">
        <v>70</v>
      </c>
      <c r="C10" s="2">
        <v>64104</v>
      </c>
      <c r="D10" s="2">
        <v>137099995</v>
      </c>
      <c r="E10" s="2">
        <v>0</v>
      </c>
      <c r="F10" s="2">
        <v>0</v>
      </c>
      <c r="G10" s="2">
        <v>137099995</v>
      </c>
      <c r="H10" s="10">
        <f>SUM(G10/186195002*100)</f>
        <v>73.632478598969058</v>
      </c>
      <c r="I10" s="2">
        <v>137099995</v>
      </c>
      <c r="J10" s="2">
        <v>0</v>
      </c>
      <c r="K10" s="2">
        <v>137099995</v>
      </c>
      <c r="L10" s="10">
        <f>SUM(K10/186195002*100)</f>
        <v>73.632478598969058</v>
      </c>
      <c r="M10" s="2">
        <v>0</v>
      </c>
      <c r="N10" s="10">
        <f>SUM((G10+M10)/186195002*100)</f>
        <v>73.632478598969058</v>
      </c>
      <c r="O10" s="2">
        <v>0</v>
      </c>
      <c r="P10" s="10">
        <f>SUM(O10/137099995*100)</f>
        <v>0</v>
      </c>
      <c r="Q10" s="2" t="s">
        <v>71</v>
      </c>
      <c r="R10" s="2" t="s">
        <v>71</v>
      </c>
      <c r="S10" s="2">
        <v>136767122</v>
      </c>
    </row>
    <row r="11" spans="1:19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SUM(K12/186195002*100)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SUM(G13/186195002*100)</f>
        <v>0</v>
      </c>
      <c r="I13" s="2">
        <v>0</v>
      </c>
      <c r="J13" s="2">
        <v>0</v>
      </c>
      <c r="K13" s="2">
        <v>0</v>
      </c>
      <c r="L13" s="10">
        <f>SUM(K13/186195002*100)</f>
        <v>0</v>
      </c>
      <c r="M13" s="2">
        <v>0</v>
      </c>
      <c r="N13" s="10">
        <f>SUM((G13+M13)/186195002*100)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78</v>
      </c>
      <c r="C15" s="8">
        <f t="shared" ref="C15:O15" si="0">SUM(C9:C13)</f>
        <v>64105</v>
      </c>
      <c r="D15" s="8">
        <f t="shared" si="0"/>
        <v>186195002</v>
      </c>
      <c r="E15" s="8">
        <f t="shared" si="0"/>
        <v>0</v>
      </c>
      <c r="F15" s="8">
        <f t="shared" si="0"/>
        <v>0</v>
      </c>
      <c r="G15" s="8">
        <f t="shared" si="0"/>
        <v>186195002</v>
      </c>
      <c r="H15" s="11">
        <f t="shared" si="0"/>
        <v>100</v>
      </c>
      <c r="I15" s="8">
        <f t="shared" si="0"/>
        <v>186195002</v>
      </c>
      <c r="J15" s="8">
        <f t="shared" si="0"/>
        <v>0</v>
      </c>
      <c r="K15" s="8">
        <f t="shared" si="0"/>
        <v>186195002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185862129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4" workbookViewId="0">
      <selection activeCell="A3" sqref="A3:T2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35" t="s">
        <v>40</v>
      </c>
      <c r="K3" s="35"/>
      <c r="L3" s="35"/>
      <c r="M3" s="35"/>
      <c r="N3" s="6" t="s">
        <v>41</v>
      </c>
      <c r="O3" s="6" t="s">
        <v>84</v>
      </c>
      <c r="P3" s="35" t="s">
        <v>43</v>
      </c>
      <c r="Q3" s="35"/>
      <c r="R3" s="35" t="s">
        <v>44</v>
      </c>
      <c r="S3" s="35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6" t="s">
        <v>46</v>
      </c>
      <c r="K4" s="36"/>
      <c r="L4" s="36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7" t="s">
        <v>61</v>
      </c>
      <c r="K6" s="37"/>
      <c r="L6" s="37"/>
      <c r="M6" s="37"/>
      <c r="N6" s="13" t="s">
        <v>62</v>
      </c>
      <c r="O6" s="13" t="s">
        <v>63</v>
      </c>
      <c r="P6" s="37" t="s">
        <v>64</v>
      </c>
      <c r="Q6" s="37"/>
      <c r="R6" s="37" t="s">
        <v>65</v>
      </c>
      <c r="S6" s="37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>
        <v>0</v>
      </c>
      <c r="S8" s="10">
        <v>0</v>
      </c>
      <c r="T8" s="2">
        <v>0</v>
      </c>
    </row>
    <row r="9" spans="1:20" x14ac:dyDescent="0.25">
      <c r="A9" s="2" t="s">
        <v>89</v>
      </c>
      <c r="B9" s="2" t="s">
        <v>90</v>
      </c>
      <c r="C9" s="2"/>
      <c r="D9" s="2">
        <v>0</v>
      </c>
      <c r="E9" s="2">
        <v>0</v>
      </c>
      <c r="F9" s="2">
        <v>0</v>
      </c>
      <c r="G9" s="2">
        <v>0</v>
      </c>
      <c r="H9" s="2">
        <v>0</v>
      </c>
      <c r="I9" s="10">
        <f>SUM(H9/186195002*100)</f>
        <v>0</v>
      </c>
      <c r="J9" s="2">
        <v>0</v>
      </c>
      <c r="K9" s="2">
        <v>0</v>
      </c>
      <c r="L9" s="2">
        <f>+J9+K9</f>
        <v>0</v>
      </c>
      <c r="M9" s="10">
        <f>SUM(L9/186195002*100)</f>
        <v>0</v>
      </c>
      <c r="N9" s="2">
        <v>0</v>
      </c>
      <c r="O9" s="10">
        <f>SUM((H9+N9)/186195002*100)</f>
        <v>0</v>
      </c>
      <c r="P9" s="2">
        <v>0</v>
      </c>
      <c r="Q9" s="10">
        <v>0</v>
      </c>
      <c r="R9" s="2">
        <v>0</v>
      </c>
      <c r="S9" s="10">
        <v>0</v>
      </c>
      <c r="T9" s="2">
        <v>0</v>
      </c>
    </row>
    <row r="10" spans="1:20" x14ac:dyDescent="0.25">
      <c r="A10" s="2" t="s">
        <v>91</v>
      </c>
      <c r="B10" s="2" t="s">
        <v>92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>SUM(H10/186195002*100)</f>
        <v>0</v>
      </c>
      <c r="J10" s="2">
        <v>0</v>
      </c>
      <c r="K10" s="2">
        <v>0</v>
      </c>
      <c r="L10" s="2">
        <f>+J10+K10</f>
        <v>0</v>
      </c>
      <c r="M10" s="10">
        <f>SUM(L10/186195002*100)</f>
        <v>0</v>
      </c>
      <c r="N10" s="2">
        <v>0</v>
      </c>
      <c r="O10" s="10">
        <f>SUM((H10+N10)/186195002*100)</f>
        <v>0</v>
      </c>
      <c r="P10" s="2">
        <v>0</v>
      </c>
      <c r="Q10" s="10">
        <v>0</v>
      </c>
      <c r="R10" s="2">
        <v>0</v>
      </c>
      <c r="S10" s="10">
        <v>0</v>
      </c>
      <c r="T10" s="2">
        <v>0</v>
      </c>
    </row>
    <row r="11" spans="1:20" x14ac:dyDescent="0.25">
      <c r="A11" s="2" t="s">
        <v>93</v>
      </c>
      <c r="B11" s="2" t="s">
        <v>94</v>
      </c>
      <c r="C11" s="2"/>
      <c r="D11" s="2">
        <v>1</v>
      </c>
      <c r="E11" s="2">
        <v>49095007</v>
      </c>
      <c r="F11" s="2">
        <v>0</v>
      </c>
      <c r="G11" s="2">
        <v>0</v>
      </c>
      <c r="H11" s="2">
        <v>49095007</v>
      </c>
      <c r="I11" s="10">
        <f>SUM(H11/186195002*100)</f>
        <v>26.367521401030945</v>
      </c>
      <c r="J11" s="2">
        <v>49095007</v>
      </c>
      <c r="K11" s="2">
        <v>0</v>
      </c>
      <c r="L11" s="2">
        <f>+J11+K11</f>
        <v>49095007</v>
      </c>
      <c r="M11" s="10">
        <f>SUM(L11/186195002*100)</f>
        <v>26.367521401030945</v>
      </c>
      <c r="N11" s="2">
        <v>0</v>
      </c>
      <c r="O11" s="10">
        <f>SUM((H11+N11)/186195002*100)</f>
        <v>26.367521401030945</v>
      </c>
      <c r="P11" s="2">
        <v>0</v>
      </c>
      <c r="Q11" s="10">
        <v>0</v>
      </c>
      <c r="R11" s="2">
        <v>0</v>
      </c>
      <c r="S11" s="10">
        <v>0</v>
      </c>
      <c r="T11" s="2">
        <v>49095007</v>
      </c>
    </row>
    <row r="12" spans="1:20" x14ac:dyDescent="0.25">
      <c r="A12" s="2"/>
      <c r="B12" s="2" t="s">
        <v>95</v>
      </c>
      <c r="C12" s="2" t="s">
        <v>96</v>
      </c>
      <c r="D12" s="2">
        <v>1</v>
      </c>
      <c r="E12" s="2">
        <v>49095007</v>
      </c>
      <c r="F12" s="2">
        <v>0</v>
      </c>
      <c r="G12" s="2">
        <v>0</v>
      </c>
      <c r="H12" s="2">
        <v>49095007</v>
      </c>
      <c r="I12" s="10">
        <f>SUM(H12/186195002*100)</f>
        <v>26.367521401030945</v>
      </c>
      <c r="J12" s="2">
        <v>49095007</v>
      </c>
      <c r="K12" s="2">
        <v>0</v>
      </c>
      <c r="L12" s="2">
        <f>+J12+K12</f>
        <v>49095007</v>
      </c>
      <c r="M12" s="10">
        <f>SUM(L12/186195002*100)</f>
        <v>26.367521401030945</v>
      </c>
      <c r="N12" s="2">
        <v>0</v>
      </c>
      <c r="O12" s="10">
        <f>SUM((H12+N12)/186195002*100)</f>
        <v>26.367521401030945</v>
      </c>
      <c r="P12" s="2">
        <v>0</v>
      </c>
      <c r="Q12" s="10">
        <f>SUM(P12/H12*100)</f>
        <v>0</v>
      </c>
      <c r="R12" s="2">
        <v>0</v>
      </c>
      <c r="S12" s="10">
        <f>SUM(R12/H12*100)</f>
        <v>0</v>
      </c>
      <c r="T12" s="2">
        <v>49095007</v>
      </c>
    </row>
    <row r="13" spans="1:20" s="4" customFormat="1" x14ac:dyDescent="0.25">
      <c r="A13" s="8"/>
      <c r="B13" s="8" t="s">
        <v>97</v>
      </c>
      <c r="C13" s="8"/>
      <c r="D13" s="8">
        <f t="shared" ref="D13:P13" si="0">+D8+D9+D10+D11</f>
        <v>1</v>
      </c>
      <c r="E13" s="8">
        <f t="shared" si="0"/>
        <v>49095007</v>
      </c>
      <c r="F13" s="8">
        <f t="shared" si="0"/>
        <v>0</v>
      </c>
      <c r="G13" s="8">
        <f t="shared" si="0"/>
        <v>0</v>
      </c>
      <c r="H13" s="8">
        <f t="shared" si="0"/>
        <v>49095007</v>
      </c>
      <c r="I13" s="11">
        <f t="shared" si="0"/>
        <v>26.367521401030945</v>
      </c>
      <c r="J13" s="8">
        <f t="shared" si="0"/>
        <v>49095007</v>
      </c>
      <c r="K13" s="8">
        <f t="shared" si="0"/>
        <v>0</v>
      </c>
      <c r="L13" s="8">
        <f t="shared" si="0"/>
        <v>49095007</v>
      </c>
      <c r="M13" s="11">
        <f t="shared" si="0"/>
        <v>26.367521401030945</v>
      </c>
      <c r="N13" s="8">
        <f t="shared" si="0"/>
        <v>0</v>
      </c>
      <c r="O13" s="11">
        <f t="shared" si="0"/>
        <v>26.367521401030945</v>
      </c>
      <c r="P13" s="8">
        <f t="shared" si="0"/>
        <v>0</v>
      </c>
      <c r="Q13" s="11">
        <v>0</v>
      </c>
      <c r="R13" s="8">
        <f>+R8+R9+R10+R11</f>
        <v>0</v>
      </c>
      <c r="S13" s="11">
        <f>SUM(R13/H13*100)</f>
        <v>0</v>
      </c>
      <c r="T13" s="8">
        <f>+T8+T9+T10+T11</f>
        <v>49095007</v>
      </c>
    </row>
    <row r="14" spans="1:20" x14ac:dyDescent="0.25">
      <c r="A14" s="3" t="s">
        <v>98</v>
      </c>
      <c r="B14" s="2" t="s">
        <v>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 t="s">
        <v>87</v>
      </c>
      <c r="B15" s="2" t="s">
        <v>100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>SUM(H15/186195002*100)</f>
        <v>0</v>
      </c>
      <c r="J15" s="2">
        <v>0</v>
      </c>
      <c r="K15" s="2">
        <v>0</v>
      </c>
      <c r="L15" s="2">
        <f>+J15+K15</f>
        <v>0</v>
      </c>
      <c r="M15" s="10">
        <f>SUM(L15/186195002*100)</f>
        <v>0</v>
      </c>
      <c r="N15" s="2">
        <v>0</v>
      </c>
      <c r="O15" s="10">
        <f>SUM((H15+N15)/186195002*100)</f>
        <v>0</v>
      </c>
      <c r="P15" s="2">
        <v>0</v>
      </c>
      <c r="Q15" s="10">
        <v>0</v>
      </c>
      <c r="R15" s="2">
        <v>0</v>
      </c>
      <c r="S15" s="10">
        <v>0</v>
      </c>
      <c r="T15" s="2">
        <v>0</v>
      </c>
    </row>
    <row r="16" spans="1:20" x14ac:dyDescent="0.25">
      <c r="A16" s="2" t="s">
        <v>89</v>
      </c>
      <c r="B16" s="2" t="s">
        <v>101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>SUM(H16/186195002*100)</f>
        <v>0</v>
      </c>
      <c r="J16" s="2">
        <v>0</v>
      </c>
      <c r="K16" s="2">
        <v>0</v>
      </c>
      <c r="L16" s="2">
        <f>+J16+K16</f>
        <v>0</v>
      </c>
      <c r="M16" s="10">
        <f>SUM(L16/186195002*100)</f>
        <v>0</v>
      </c>
      <c r="N16" s="2">
        <v>0</v>
      </c>
      <c r="O16" s="10">
        <f>SUM((H16+N16)/186195002*100)</f>
        <v>0</v>
      </c>
      <c r="P16" s="2">
        <v>0</v>
      </c>
      <c r="Q16" s="10">
        <v>0</v>
      </c>
      <c r="R16" s="2">
        <v>0</v>
      </c>
      <c r="S16" s="10">
        <v>0</v>
      </c>
      <c r="T16" s="2">
        <v>0</v>
      </c>
    </row>
    <row r="17" spans="1:20" x14ac:dyDescent="0.25">
      <c r="A17" s="2" t="s">
        <v>91</v>
      </c>
      <c r="B17" s="2" t="s">
        <v>102</v>
      </c>
      <c r="C17" s="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0">
        <f>SUM(H17/186195002*100)</f>
        <v>0</v>
      </c>
      <c r="J17" s="2">
        <v>0</v>
      </c>
      <c r="K17" s="2">
        <v>0</v>
      </c>
      <c r="L17" s="2">
        <f>+J17+K17</f>
        <v>0</v>
      </c>
      <c r="M17" s="10">
        <f>SUM(L17/186195002*100)</f>
        <v>0</v>
      </c>
      <c r="N17" s="2">
        <v>0</v>
      </c>
      <c r="O17" s="10">
        <f>SUM((H17+N17)/186195002*100)</f>
        <v>0</v>
      </c>
      <c r="P17" s="2">
        <v>0</v>
      </c>
      <c r="Q17" s="10">
        <v>0</v>
      </c>
      <c r="R17" s="2">
        <v>0</v>
      </c>
      <c r="S17" s="10">
        <v>0</v>
      </c>
      <c r="T17" s="2">
        <v>0</v>
      </c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 t="s">
        <v>93</v>
      </c>
      <c r="B19" s="2" t="s">
        <v>103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>SUM(H19/186195002*100)</f>
        <v>0</v>
      </c>
      <c r="J19" s="2">
        <v>0</v>
      </c>
      <c r="K19" s="2">
        <v>0</v>
      </c>
      <c r="L19" s="2">
        <f>+J19+K19</f>
        <v>0</v>
      </c>
      <c r="M19" s="10">
        <f>SUM(L19/186195002*100)</f>
        <v>0</v>
      </c>
      <c r="N19" s="2">
        <v>0</v>
      </c>
      <c r="O19" s="10">
        <f>SUM((H19+N19)/186195002*100)</f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 t="s">
        <v>104</v>
      </c>
      <c r="B21" s="2" t="s">
        <v>105</v>
      </c>
      <c r="C21" s="2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0">
        <f>SUM(H21/186195002*100)</f>
        <v>0</v>
      </c>
      <c r="J21" s="2">
        <v>0</v>
      </c>
      <c r="K21" s="2">
        <v>0</v>
      </c>
      <c r="L21" s="2">
        <f>+J21+K21</f>
        <v>0</v>
      </c>
      <c r="M21" s="10">
        <f>SUM(L21/186195002*100)</f>
        <v>0</v>
      </c>
      <c r="N21" s="2">
        <v>0</v>
      </c>
      <c r="O21" s="10">
        <f>SUM((H21+N21)/186195002*100)</f>
        <v>0</v>
      </c>
      <c r="P21" s="2">
        <v>0</v>
      </c>
      <c r="Q21" s="10">
        <v>0</v>
      </c>
      <c r="R21" s="2">
        <v>0</v>
      </c>
      <c r="S21" s="10">
        <v>0</v>
      </c>
      <c r="T21" s="2">
        <v>0</v>
      </c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x14ac:dyDescent="0.25">
      <c r="A23" s="8"/>
      <c r="B23" s="8" t="s">
        <v>106</v>
      </c>
      <c r="C23" s="8"/>
      <c r="D23" s="8">
        <f t="shared" ref="D23:P23" si="1">+D15+D16+D17+D19+D21</f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11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11">
        <f t="shared" si="1"/>
        <v>0</v>
      </c>
      <c r="N23" s="8">
        <f t="shared" si="1"/>
        <v>0</v>
      </c>
      <c r="O23" s="11">
        <f t="shared" si="1"/>
        <v>0</v>
      </c>
      <c r="P23" s="8">
        <f t="shared" si="1"/>
        <v>0</v>
      </c>
      <c r="Q23" s="11">
        <v>0</v>
      </c>
      <c r="R23" s="8">
        <f>+R15+R16+R17+R19+R21</f>
        <v>0</v>
      </c>
      <c r="S23" s="11">
        <f>+S15+S16+S17+S19+S21</f>
        <v>0</v>
      </c>
      <c r="T23" s="8">
        <f>+T15+T16+T17+T19+T21</f>
        <v>0</v>
      </c>
    </row>
    <row r="24" spans="1:20" s="4" customFormat="1" x14ac:dyDescent="0.25">
      <c r="A24" s="8"/>
      <c r="B24" s="8" t="s">
        <v>107</v>
      </c>
      <c r="C24" s="8"/>
      <c r="D24" s="8">
        <f t="shared" ref="D24:P24" si="2">+(D13+D23)</f>
        <v>1</v>
      </c>
      <c r="E24" s="8">
        <f t="shared" si="2"/>
        <v>49095007</v>
      </c>
      <c r="F24" s="8">
        <f t="shared" si="2"/>
        <v>0</v>
      </c>
      <c r="G24" s="8">
        <f t="shared" si="2"/>
        <v>0</v>
      </c>
      <c r="H24" s="8">
        <f t="shared" si="2"/>
        <v>49095007</v>
      </c>
      <c r="I24" s="11">
        <f t="shared" si="2"/>
        <v>26.367521401030945</v>
      </c>
      <c r="J24" s="8">
        <f t="shared" si="2"/>
        <v>49095007</v>
      </c>
      <c r="K24" s="8">
        <f t="shared" si="2"/>
        <v>0</v>
      </c>
      <c r="L24" s="8">
        <f t="shared" si="2"/>
        <v>49095007</v>
      </c>
      <c r="M24" s="11">
        <f t="shared" si="2"/>
        <v>26.367521401030945</v>
      </c>
      <c r="N24" s="8">
        <f t="shared" si="2"/>
        <v>0</v>
      </c>
      <c r="O24" s="11">
        <f t="shared" si="2"/>
        <v>26.367521401030945</v>
      </c>
      <c r="P24" s="8">
        <f t="shared" si="2"/>
        <v>0</v>
      </c>
      <c r="Q24" s="11">
        <v>0</v>
      </c>
      <c r="R24" s="8">
        <f>+(R13+R23)</f>
        <v>0</v>
      </c>
      <c r="S24" s="11">
        <f>SUM(R24/H24*100)</f>
        <v>0</v>
      </c>
      <c r="T24" s="8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15" workbookViewId="0">
      <selection activeCell="G30" sqref="G3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108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5" t="s">
        <v>40</v>
      </c>
      <c r="K3" s="35"/>
      <c r="L3" s="35"/>
      <c r="M3" s="35"/>
      <c r="N3" s="6" t="s">
        <v>41</v>
      </c>
      <c r="O3" s="6" t="s">
        <v>42</v>
      </c>
      <c r="P3" s="35" t="s">
        <v>43</v>
      </c>
      <c r="Q3" s="35"/>
      <c r="R3" s="35" t="s">
        <v>44</v>
      </c>
      <c r="S3" s="35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6" t="s">
        <v>46</v>
      </c>
      <c r="K4" s="36"/>
      <c r="L4" s="36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7" t="s">
        <v>61</v>
      </c>
      <c r="K6" s="37"/>
      <c r="L6" s="37"/>
      <c r="M6" s="37"/>
      <c r="N6" s="13" t="s">
        <v>62</v>
      </c>
      <c r="O6" s="13" t="s">
        <v>63</v>
      </c>
      <c r="P6" s="37" t="s">
        <v>64</v>
      </c>
      <c r="Q6" s="37"/>
      <c r="R6" s="37" t="s">
        <v>65</v>
      </c>
      <c r="S6" s="37"/>
      <c r="T6" s="13" t="s">
        <v>66</v>
      </c>
    </row>
    <row r="7" spans="1:20" x14ac:dyDescent="0.25">
      <c r="A7" s="3" t="s">
        <v>85</v>
      </c>
      <c r="B7" s="2" t="s">
        <v>102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110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 t="shared" ref="I8:I16" si="0">SUM(H8/186195002*100)</f>
        <v>0</v>
      </c>
      <c r="J8" s="2">
        <v>0</v>
      </c>
      <c r="K8" s="2">
        <v>0</v>
      </c>
      <c r="L8" s="2">
        <f t="shared" ref="L8:L16" si="1">+J8+K8</f>
        <v>0</v>
      </c>
      <c r="M8" s="10">
        <f t="shared" ref="M8:M16" si="2">SUM(L8/186195002*100)</f>
        <v>0</v>
      </c>
      <c r="N8" s="2">
        <v>0</v>
      </c>
      <c r="O8" s="10">
        <f t="shared" ref="O8:O16" si="3"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 t="s">
        <v>89</v>
      </c>
      <c r="B9" s="2" t="s">
        <v>111</v>
      </c>
      <c r="C9" s="2"/>
      <c r="D9" s="2">
        <v>1</v>
      </c>
      <c r="E9" s="2">
        <v>1000</v>
      </c>
      <c r="F9" s="2">
        <v>0</v>
      </c>
      <c r="G9" s="2">
        <v>0</v>
      </c>
      <c r="H9" s="2">
        <v>1000</v>
      </c>
      <c r="I9" s="10">
        <f t="shared" si="0"/>
        <v>5.3707134415992535E-4</v>
      </c>
      <c r="J9" s="2">
        <v>1000</v>
      </c>
      <c r="K9" s="2">
        <v>0</v>
      </c>
      <c r="L9" s="2">
        <f t="shared" si="1"/>
        <v>1000</v>
      </c>
      <c r="M9" s="10">
        <f t="shared" si="2"/>
        <v>5.3707134415992535E-4</v>
      </c>
      <c r="N9" s="2">
        <v>0</v>
      </c>
      <c r="O9" s="10">
        <f t="shared" si="3"/>
        <v>5.3707134415992535E-4</v>
      </c>
      <c r="P9" s="2">
        <v>0</v>
      </c>
      <c r="Q9" s="10">
        <v>0</v>
      </c>
      <c r="R9" s="2" t="s">
        <v>71</v>
      </c>
      <c r="S9" s="2" t="s">
        <v>71</v>
      </c>
      <c r="T9" s="2">
        <v>1000</v>
      </c>
    </row>
    <row r="10" spans="1:20" x14ac:dyDescent="0.25">
      <c r="A10" s="2" t="s">
        <v>91</v>
      </c>
      <c r="B10" s="2" t="s">
        <v>112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 t="shared" si="0"/>
        <v>0</v>
      </c>
      <c r="J10" s="2">
        <v>0</v>
      </c>
      <c r="K10" s="2">
        <v>0</v>
      </c>
      <c r="L10" s="2">
        <f t="shared" si="1"/>
        <v>0</v>
      </c>
      <c r="M10" s="10">
        <f t="shared" si="2"/>
        <v>0</v>
      </c>
      <c r="N10" s="2">
        <v>0</v>
      </c>
      <c r="O10" s="10">
        <f t="shared" si="3"/>
        <v>0</v>
      </c>
      <c r="P10" s="2">
        <v>0</v>
      </c>
      <c r="Q10" s="10">
        <v>0</v>
      </c>
      <c r="R10" s="2" t="s">
        <v>71</v>
      </c>
      <c r="S10" s="2" t="s">
        <v>71</v>
      </c>
      <c r="T10" s="2">
        <v>0</v>
      </c>
    </row>
    <row r="11" spans="1:20" x14ac:dyDescent="0.25">
      <c r="A11" s="2" t="s">
        <v>93</v>
      </c>
      <c r="B11" s="2" t="s">
        <v>113</v>
      </c>
      <c r="C11" s="2"/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0">
        <f t="shared" si="0"/>
        <v>0</v>
      </c>
      <c r="J11" s="2">
        <v>0</v>
      </c>
      <c r="K11" s="2">
        <v>0</v>
      </c>
      <c r="L11" s="2">
        <f t="shared" si="1"/>
        <v>0</v>
      </c>
      <c r="M11" s="10">
        <f t="shared" si="2"/>
        <v>0</v>
      </c>
      <c r="N11" s="2">
        <v>0</v>
      </c>
      <c r="O11" s="10">
        <f t="shared" si="3"/>
        <v>0</v>
      </c>
      <c r="P11" s="2">
        <v>0</v>
      </c>
      <c r="Q11" s="10">
        <v>0</v>
      </c>
      <c r="R11" s="2" t="s">
        <v>71</v>
      </c>
      <c r="S11" s="2" t="s">
        <v>71</v>
      </c>
      <c r="T11" s="2">
        <v>0</v>
      </c>
    </row>
    <row r="12" spans="1:20" x14ac:dyDescent="0.25">
      <c r="A12" s="2" t="s">
        <v>104</v>
      </c>
      <c r="B12" s="2" t="s">
        <v>114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</row>
    <row r="13" spans="1:20" x14ac:dyDescent="0.25">
      <c r="A13" s="2" t="s">
        <v>115</v>
      </c>
      <c r="B13" s="2" t="s">
        <v>92</v>
      </c>
      <c r="C13" s="2"/>
      <c r="D13" s="2">
        <v>2</v>
      </c>
      <c r="E13" s="2">
        <v>1640</v>
      </c>
      <c r="F13" s="2">
        <v>0</v>
      </c>
      <c r="G13" s="2">
        <v>0</v>
      </c>
      <c r="H13" s="2">
        <v>1640</v>
      </c>
      <c r="I13" s="10">
        <f t="shared" si="0"/>
        <v>8.8079700442227765E-4</v>
      </c>
      <c r="J13" s="2">
        <v>1640</v>
      </c>
      <c r="K13" s="2">
        <v>0</v>
      </c>
      <c r="L13" s="2">
        <f t="shared" si="1"/>
        <v>1640</v>
      </c>
      <c r="M13" s="10">
        <f t="shared" si="2"/>
        <v>8.8079700442227765E-4</v>
      </c>
      <c r="N13" s="2">
        <v>0</v>
      </c>
      <c r="O13" s="10">
        <f t="shared" si="3"/>
        <v>8.8079700442227765E-4</v>
      </c>
      <c r="P13" s="2">
        <v>0</v>
      </c>
      <c r="Q13" s="10">
        <v>0</v>
      </c>
      <c r="R13" s="2" t="s">
        <v>71</v>
      </c>
      <c r="S13" s="2" t="s">
        <v>71</v>
      </c>
      <c r="T13" s="2">
        <v>1640</v>
      </c>
    </row>
    <row r="14" spans="1:20" x14ac:dyDescent="0.25">
      <c r="A14" s="2" t="s">
        <v>116</v>
      </c>
      <c r="B14" s="2" t="s">
        <v>117</v>
      </c>
      <c r="C14" s="2"/>
      <c r="D14" s="2">
        <v>3</v>
      </c>
      <c r="E14" s="2">
        <v>7598472</v>
      </c>
      <c r="F14" s="2">
        <v>0</v>
      </c>
      <c r="G14" s="2">
        <v>0</v>
      </c>
      <c r="H14" s="2">
        <v>7598472</v>
      </c>
      <c r="I14" s="10">
        <f t="shared" si="0"/>
        <v>4.0809215706015571</v>
      </c>
      <c r="J14" s="2">
        <v>7598472</v>
      </c>
      <c r="K14" s="2">
        <v>0</v>
      </c>
      <c r="L14" s="2">
        <f t="shared" si="1"/>
        <v>7598472</v>
      </c>
      <c r="M14" s="10">
        <f t="shared" si="2"/>
        <v>4.0809215706015571</v>
      </c>
      <c r="N14" s="2">
        <v>0</v>
      </c>
      <c r="O14" s="10">
        <f t="shared" si="3"/>
        <v>4.0809215706015571</v>
      </c>
      <c r="P14" s="2">
        <v>0</v>
      </c>
      <c r="Q14" s="10">
        <v>0</v>
      </c>
      <c r="R14" s="2" t="s">
        <v>71</v>
      </c>
      <c r="S14" s="2" t="s">
        <v>71</v>
      </c>
      <c r="T14" s="2">
        <v>7598472</v>
      </c>
    </row>
    <row r="15" spans="1:20" x14ac:dyDescent="0.25">
      <c r="A15" s="2"/>
      <c r="B15" s="2" t="s">
        <v>118</v>
      </c>
      <c r="C15" s="2" t="s">
        <v>119</v>
      </c>
      <c r="D15" s="2">
        <v>1</v>
      </c>
      <c r="E15" s="2">
        <v>4507872</v>
      </c>
      <c r="F15" s="2">
        <v>0</v>
      </c>
      <c r="G15" s="2">
        <v>0</v>
      </c>
      <c r="H15" s="2">
        <v>4507872</v>
      </c>
      <c r="I15" s="10">
        <f t="shared" si="0"/>
        <v>2.4210488743408911</v>
      </c>
      <c r="J15" s="2">
        <v>4507872</v>
      </c>
      <c r="K15" s="2">
        <v>0</v>
      </c>
      <c r="L15" s="2">
        <f t="shared" si="1"/>
        <v>4507872</v>
      </c>
      <c r="M15" s="10">
        <f t="shared" si="2"/>
        <v>2.4210488743408911</v>
      </c>
      <c r="N15" s="2">
        <v>0</v>
      </c>
      <c r="O15" s="10">
        <f t="shared" si="3"/>
        <v>2.4210488743408911</v>
      </c>
      <c r="P15" s="2">
        <v>0</v>
      </c>
      <c r="Q15" s="10">
        <f>SUM(P15/H15*100)</f>
        <v>0</v>
      </c>
      <c r="R15" s="2" t="s">
        <v>71</v>
      </c>
      <c r="S15" s="2" t="s">
        <v>71</v>
      </c>
      <c r="T15" s="2">
        <v>4507872</v>
      </c>
    </row>
    <row r="16" spans="1:20" x14ac:dyDescent="0.25">
      <c r="A16" s="2" t="s">
        <v>120</v>
      </c>
      <c r="B16" s="2" t="s">
        <v>121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 t="shared" si="0"/>
        <v>0</v>
      </c>
      <c r="J16" s="2">
        <v>0</v>
      </c>
      <c r="K16" s="2">
        <v>0</v>
      </c>
      <c r="L16" s="2">
        <f t="shared" si="1"/>
        <v>0</v>
      </c>
      <c r="M16" s="10">
        <f t="shared" si="2"/>
        <v>0</v>
      </c>
      <c r="N16" s="2">
        <v>0</v>
      </c>
      <c r="O16" s="10">
        <f t="shared" si="3"/>
        <v>0</v>
      </c>
      <c r="P16" s="2">
        <v>0</v>
      </c>
      <c r="Q16" s="10">
        <v>0</v>
      </c>
      <c r="R16" s="2" t="s">
        <v>71</v>
      </c>
      <c r="S16" s="2" t="s">
        <v>71</v>
      </c>
      <c r="T16" s="2">
        <v>0</v>
      </c>
    </row>
    <row r="17" spans="1:20" x14ac:dyDescent="0.25">
      <c r="A17" s="2" t="s">
        <v>122</v>
      </c>
      <c r="B17" s="2" t="s">
        <v>94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4" customFormat="1" x14ac:dyDescent="0.25">
      <c r="A18" s="8"/>
      <c r="B18" s="8" t="s">
        <v>123</v>
      </c>
      <c r="C18" s="8"/>
      <c r="D18" s="8">
        <f t="shared" ref="D18:P18" si="4">+D8+D9+D10+D11+D12+D13+D14+D16</f>
        <v>6</v>
      </c>
      <c r="E18" s="8">
        <f t="shared" si="4"/>
        <v>7601112</v>
      </c>
      <c r="F18" s="8">
        <f t="shared" si="4"/>
        <v>0</v>
      </c>
      <c r="G18" s="8">
        <f t="shared" si="4"/>
        <v>0</v>
      </c>
      <c r="H18" s="8">
        <f t="shared" si="4"/>
        <v>7601112</v>
      </c>
      <c r="I18" s="11">
        <f t="shared" si="4"/>
        <v>4.0823394389501395</v>
      </c>
      <c r="J18" s="8">
        <f t="shared" si="4"/>
        <v>7601112</v>
      </c>
      <c r="K18" s="8">
        <f t="shared" si="4"/>
        <v>0</v>
      </c>
      <c r="L18" s="8">
        <f t="shared" si="4"/>
        <v>7601112</v>
      </c>
      <c r="M18" s="11">
        <f t="shared" si="4"/>
        <v>4.0823394389501395</v>
      </c>
      <c r="N18" s="8">
        <f t="shared" si="4"/>
        <v>0</v>
      </c>
      <c r="O18" s="11">
        <f t="shared" si="4"/>
        <v>4.0823394389501395</v>
      </c>
      <c r="P18" s="8">
        <f t="shared" si="4"/>
        <v>0</v>
      </c>
      <c r="Q18" s="11">
        <v>0</v>
      </c>
      <c r="R18" s="8" t="s">
        <v>71</v>
      </c>
      <c r="S18" s="8" t="s">
        <v>71</v>
      </c>
      <c r="T18" s="8">
        <f>+T8+T9+T10+T11+T12+T13+T14+T16</f>
        <v>7601112</v>
      </c>
    </row>
    <row r="19" spans="1:20" x14ac:dyDescent="0.25">
      <c r="A19" s="3" t="s">
        <v>98</v>
      </c>
      <c r="B19" s="2" t="s">
        <v>124</v>
      </c>
      <c r="C19" s="2"/>
      <c r="D19" s="2">
        <v>1</v>
      </c>
      <c r="E19" s="2">
        <v>10000000</v>
      </c>
      <c r="F19" s="2">
        <v>0</v>
      </c>
      <c r="G19" s="2">
        <v>0</v>
      </c>
      <c r="H19" s="2">
        <v>10000000</v>
      </c>
      <c r="I19" s="10">
        <f>SUM(H19/186195002*100)</f>
        <v>5.3707134415992543</v>
      </c>
      <c r="J19" s="2">
        <v>10000000</v>
      </c>
      <c r="K19" s="2">
        <v>0</v>
      </c>
      <c r="L19" s="2">
        <f>+J19+K19</f>
        <v>10000000</v>
      </c>
      <c r="M19" s="10">
        <f>SUM(L19/186195002*100)</f>
        <v>5.3707134415992543</v>
      </c>
      <c r="N19" s="2">
        <v>0</v>
      </c>
      <c r="O19" s="10">
        <f>SUM((H19+N19)/186195002*100)</f>
        <v>5.3707134415992543</v>
      </c>
      <c r="P19" s="2">
        <v>0</v>
      </c>
      <c r="Q19" s="10">
        <v>0</v>
      </c>
      <c r="R19" s="2" t="s">
        <v>71</v>
      </c>
      <c r="S19" s="2" t="s">
        <v>71</v>
      </c>
      <c r="T19" s="2">
        <v>10000000</v>
      </c>
    </row>
    <row r="20" spans="1:20" x14ac:dyDescent="0.25">
      <c r="A20" s="2"/>
      <c r="B20" s="2" t="s">
        <v>125</v>
      </c>
      <c r="C20" s="2" t="s">
        <v>126</v>
      </c>
      <c r="D20" s="2">
        <v>1</v>
      </c>
      <c r="E20" s="2">
        <v>10000000</v>
      </c>
      <c r="F20" s="2">
        <v>0</v>
      </c>
      <c r="G20" s="2">
        <v>0</v>
      </c>
      <c r="H20" s="2">
        <v>10000000</v>
      </c>
      <c r="I20" s="10">
        <f>SUM(H20/186195002*100)</f>
        <v>5.3707134415992543</v>
      </c>
      <c r="J20" s="2">
        <v>10000000</v>
      </c>
      <c r="K20" s="2">
        <v>0</v>
      </c>
      <c r="L20" s="2">
        <f>+J20+K20</f>
        <v>10000000</v>
      </c>
      <c r="M20" s="10">
        <f>SUM(L20/186195002*100)</f>
        <v>5.3707134415992543</v>
      </c>
      <c r="N20" s="2">
        <v>0</v>
      </c>
      <c r="O20" s="10">
        <f>SUM((H20+N20)/186195002*100)</f>
        <v>5.3707134415992543</v>
      </c>
      <c r="P20" s="2">
        <v>0</v>
      </c>
      <c r="Q20" s="10">
        <f>SUM(P20/H20*100)</f>
        <v>0</v>
      </c>
      <c r="R20" s="2" t="s">
        <v>71</v>
      </c>
      <c r="S20" s="2" t="s">
        <v>71</v>
      </c>
      <c r="T20" s="2">
        <v>10000000</v>
      </c>
    </row>
    <row r="21" spans="1:20" s="4" customFormat="1" x14ac:dyDescent="0.25">
      <c r="A21" s="8"/>
      <c r="B21" s="8" t="s">
        <v>127</v>
      </c>
      <c r="C21" s="8"/>
      <c r="D21" s="8">
        <f t="shared" ref="D21:P21" si="5">+D19</f>
        <v>1</v>
      </c>
      <c r="E21" s="8">
        <f t="shared" si="5"/>
        <v>10000000</v>
      </c>
      <c r="F21" s="8">
        <f t="shared" si="5"/>
        <v>0</v>
      </c>
      <c r="G21" s="8">
        <f t="shared" si="5"/>
        <v>0</v>
      </c>
      <c r="H21" s="8">
        <f t="shared" si="5"/>
        <v>10000000</v>
      </c>
      <c r="I21" s="11">
        <f t="shared" si="5"/>
        <v>5.3707134415992543</v>
      </c>
      <c r="J21" s="8">
        <f t="shared" si="5"/>
        <v>10000000</v>
      </c>
      <c r="K21" s="8">
        <f t="shared" si="5"/>
        <v>0</v>
      </c>
      <c r="L21" s="8">
        <f t="shared" si="5"/>
        <v>10000000</v>
      </c>
      <c r="M21" s="11">
        <f t="shared" si="5"/>
        <v>5.3707134415992543</v>
      </c>
      <c r="N21" s="8">
        <f t="shared" si="5"/>
        <v>0</v>
      </c>
      <c r="O21" s="11">
        <f t="shared" si="5"/>
        <v>5.3707134415992543</v>
      </c>
      <c r="P21" s="8">
        <f t="shared" si="5"/>
        <v>0</v>
      </c>
      <c r="Q21" s="11">
        <v>0</v>
      </c>
      <c r="R21" s="8" t="str">
        <f>+R19</f>
        <v>NA</v>
      </c>
      <c r="S21" s="8" t="str">
        <f>+S19</f>
        <v>NA</v>
      </c>
      <c r="T21" s="8">
        <f>+T19</f>
        <v>10000000</v>
      </c>
    </row>
    <row r="22" spans="1:20" x14ac:dyDescent="0.25">
      <c r="A22" s="3" t="s">
        <v>128</v>
      </c>
      <c r="B22" s="2" t="s">
        <v>129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 t="s">
        <v>87</v>
      </c>
      <c r="B23" s="2" t="s">
        <v>130</v>
      </c>
      <c r="C23" s="2"/>
      <c r="D23" s="2">
        <v>62527</v>
      </c>
      <c r="E23" s="2">
        <v>38348356</v>
      </c>
      <c r="F23" s="2">
        <v>0</v>
      </c>
      <c r="G23" s="2">
        <v>0</v>
      </c>
      <c r="H23" s="2">
        <v>38348356</v>
      </c>
      <c r="I23" s="10">
        <f>SUM(H23/186195002*100)</f>
        <v>20.595803103243341</v>
      </c>
      <c r="J23" s="2">
        <v>38348356</v>
      </c>
      <c r="K23" s="2">
        <v>0</v>
      </c>
      <c r="L23" s="2">
        <f>+J23+K23</f>
        <v>38348356</v>
      </c>
      <c r="M23" s="10">
        <f>SUM(L23/186195002*100)</f>
        <v>20.595803103243341</v>
      </c>
      <c r="N23" s="2">
        <v>0</v>
      </c>
      <c r="O23" s="10">
        <f>SUM((H23+N23)/186195002*100)</f>
        <v>20.595803103243341</v>
      </c>
      <c r="P23" s="2">
        <v>0</v>
      </c>
      <c r="Q23" s="10">
        <v>0</v>
      </c>
      <c r="R23" s="2" t="s">
        <v>71</v>
      </c>
      <c r="S23" s="2" t="s">
        <v>71</v>
      </c>
      <c r="T23" s="2">
        <v>38018283</v>
      </c>
    </row>
    <row r="24" spans="1:20" x14ac:dyDescent="0.25">
      <c r="A24" s="2"/>
      <c r="B24" s="2" t="s">
        <v>131</v>
      </c>
      <c r="C24" s="2"/>
      <c r="D24" s="2">
        <v>450</v>
      </c>
      <c r="E24" s="2">
        <v>49465190</v>
      </c>
      <c r="F24" s="2">
        <v>0</v>
      </c>
      <c r="G24" s="2">
        <v>0</v>
      </c>
      <c r="H24" s="2">
        <v>49465190</v>
      </c>
      <c r="I24" s="10">
        <f>SUM(H24/186195002*100)</f>
        <v>26.566336082426101</v>
      </c>
      <c r="J24" s="2">
        <v>49465190</v>
      </c>
      <c r="K24" s="2">
        <v>0</v>
      </c>
      <c r="L24" s="2">
        <f>+J24+K24</f>
        <v>49465190</v>
      </c>
      <c r="M24" s="10">
        <f>SUM(L24/186195002*100)</f>
        <v>26.566336082426101</v>
      </c>
      <c r="N24" s="2">
        <v>0</v>
      </c>
      <c r="O24" s="10">
        <f>SUM((H24+N24)/186195002*100)</f>
        <v>26.566336082426101</v>
      </c>
      <c r="P24" s="2">
        <v>0</v>
      </c>
      <c r="Q24" s="10">
        <v>0</v>
      </c>
      <c r="R24" s="2" t="s">
        <v>71</v>
      </c>
      <c r="S24" s="2" t="s">
        <v>71</v>
      </c>
      <c r="T24" s="2">
        <v>49465190</v>
      </c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2" t="s">
        <v>89</v>
      </c>
      <c r="B26" s="2" t="s">
        <v>132</v>
      </c>
      <c r="C26" s="2"/>
      <c r="D26" s="2">
        <v>1</v>
      </c>
      <c r="E26" s="2">
        <v>88293</v>
      </c>
      <c r="F26" s="2">
        <v>0</v>
      </c>
      <c r="G26" s="2">
        <v>0</v>
      </c>
      <c r="H26" s="2">
        <v>88293</v>
      </c>
      <c r="I26" s="10">
        <f>SUM(H26/186195002*100)</f>
        <v>4.7419640189912293E-2</v>
      </c>
      <c r="J26" s="2">
        <v>88293</v>
      </c>
      <c r="K26" s="2">
        <v>0</v>
      </c>
      <c r="L26" s="2">
        <f>+J26+K26</f>
        <v>88293</v>
      </c>
      <c r="M26" s="10">
        <f>SUM(L26/186195002*100)</f>
        <v>4.7419640189912293E-2</v>
      </c>
      <c r="N26" s="2">
        <v>0</v>
      </c>
      <c r="O26" s="10">
        <f>SUM((H26+N26)/186195002*100)</f>
        <v>4.7419640189912293E-2</v>
      </c>
      <c r="P26" s="2">
        <v>0</v>
      </c>
      <c r="Q26" s="10">
        <v>0</v>
      </c>
      <c r="R26" s="2" t="s">
        <v>71</v>
      </c>
      <c r="S26" s="2" t="s">
        <v>71</v>
      </c>
      <c r="T26" s="2">
        <v>88293</v>
      </c>
    </row>
    <row r="27" spans="1:20" x14ac:dyDescent="0.25">
      <c r="A27" s="2" t="s">
        <v>91</v>
      </c>
      <c r="B27" s="2" t="s">
        <v>133</v>
      </c>
      <c r="C27" s="2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0">
        <f>SUM(H27/186195002*100)</f>
        <v>0</v>
      </c>
      <c r="J27" s="2">
        <v>0</v>
      </c>
      <c r="K27" s="2">
        <v>0</v>
      </c>
      <c r="L27" s="2">
        <f>+J27+K27</f>
        <v>0</v>
      </c>
      <c r="M27" s="10">
        <f>SUM(L27/186195002*100)</f>
        <v>0</v>
      </c>
      <c r="N27" s="2">
        <v>0</v>
      </c>
      <c r="O27" s="10">
        <f>SUM((H27+N27)/186195002*100)</f>
        <v>0</v>
      </c>
      <c r="P27" s="2">
        <v>0</v>
      </c>
      <c r="Q27" s="10">
        <v>0</v>
      </c>
      <c r="R27" s="2" t="s">
        <v>71</v>
      </c>
      <c r="S27" s="2" t="s">
        <v>71</v>
      </c>
      <c r="T27" s="2">
        <v>0</v>
      </c>
    </row>
    <row r="28" spans="1:20" x14ac:dyDescent="0.25">
      <c r="A28" s="2" t="s">
        <v>93</v>
      </c>
      <c r="B28" s="2" t="s">
        <v>134</v>
      </c>
      <c r="C28" s="2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0">
        <f>SUM(H28/186195002*100)</f>
        <v>0</v>
      </c>
      <c r="J28" s="2">
        <v>0</v>
      </c>
      <c r="K28" s="2">
        <v>0</v>
      </c>
      <c r="L28" s="2">
        <f>+J28+K28</f>
        <v>0</v>
      </c>
      <c r="M28" s="10">
        <f>SUM(L28/186195002*100)</f>
        <v>0</v>
      </c>
      <c r="N28" s="2">
        <v>0</v>
      </c>
      <c r="O28" s="10">
        <f>SUM((H28+N28)/186195002*100)</f>
        <v>0</v>
      </c>
      <c r="P28" s="2">
        <v>0</v>
      </c>
      <c r="Q28" s="10">
        <v>0</v>
      </c>
      <c r="R28" s="2" t="s">
        <v>71</v>
      </c>
      <c r="S28" s="2" t="s">
        <v>71</v>
      </c>
      <c r="T28" s="2">
        <v>0</v>
      </c>
    </row>
    <row r="29" spans="1:20" x14ac:dyDescent="0.25">
      <c r="A29" s="2" t="s">
        <v>104</v>
      </c>
      <c r="B29" s="2" t="s">
        <v>94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" t="s">
        <v>135</v>
      </c>
      <c r="C30" s="2"/>
      <c r="D30" s="2">
        <v>1</v>
      </c>
      <c r="E30" s="2">
        <v>10000</v>
      </c>
      <c r="F30" s="2">
        <v>0</v>
      </c>
      <c r="G30" s="2">
        <v>0</v>
      </c>
      <c r="H30" s="2">
        <v>10000</v>
      </c>
      <c r="I30" s="10">
        <f t="shared" ref="I30:I37" si="6">SUM(H30/186195002*100)</f>
        <v>5.3707134415992546E-3</v>
      </c>
      <c r="J30" s="2">
        <v>10000</v>
      </c>
      <c r="K30" s="2">
        <v>0</v>
      </c>
      <c r="L30" s="2">
        <f t="shared" ref="L30:L37" si="7">+J30+K30</f>
        <v>10000</v>
      </c>
      <c r="M30" s="10">
        <f t="shared" ref="M30:M37" si="8">SUM(L30/186195002*100)</f>
        <v>5.3707134415992546E-3</v>
      </c>
      <c r="N30" s="2">
        <v>0</v>
      </c>
      <c r="O30" s="10">
        <f t="shared" ref="O30:O37" si="9">SUM((H30+N30)/186195002*100)</f>
        <v>5.3707134415992546E-3</v>
      </c>
      <c r="P30" s="2">
        <v>0</v>
      </c>
      <c r="Q30" s="10">
        <v>0</v>
      </c>
      <c r="R30" s="2" t="s">
        <v>71</v>
      </c>
      <c r="S30" s="2" t="s">
        <v>71</v>
      </c>
      <c r="T30" s="2">
        <v>10000</v>
      </c>
    </row>
    <row r="31" spans="1:20" x14ac:dyDescent="0.25">
      <c r="A31" s="2"/>
      <c r="B31" s="2" t="s">
        <v>136</v>
      </c>
      <c r="C31" s="2"/>
      <c r="D31" s="2">
        <v>406</v>
      </c>
      <c r="E31" s="2">
        <v>1575567</v>
      </c>
      <c r="F31" s="2">
        <v>0</v>
      </c>
      <c r="G31" s="2">
        <v>0</v>
      </c>
      <c r="H31" s="2">
        <v>1575567</v>
      </c>
      <c r="I31" s="10">
        <f t="shared" si="6"/>
        <v>0.84619188650402122</v>
      </c>
      <c r="J31" s="2">
        <v>1575567</v>
      </c>
      <c r="K31" s="2">
        <v>0</v>
      </c>
      <c r="L31" s="2">
        <f t="shared" si="7"/>
        <v>1575567</v>
      </c>
      <c r="M31" s="10">
        <f t="shared" si="8"/>
        <v>0.84619188650402122</v>
      </c>
      <c r="N31" s="2">
        <v>0</v>
      </c>
      <c r="O31" s="10">
        <f t="shared" si="9"/>
        <v>0.84619188650402122</v>
      </c>
      <c r="P31" s="2">
        <v>0</v>
      </c>
      <c r="Q31" s="10">
        <v>0</v>
      </c>
      <c r="R31" s="2" t="s">
        <v>71</v>
      </c>
      <c r="S31" s="2" t="s">
        <v>71</v>
      </c>
      <c r="T31" s="2">
        <v>1575567</v>
      </c>
    </row>
    <row r="32" spans="1:20" x14ac:dyDescent="0.25">
      <c r="A32" s="2"/>
      <c r="B32" s="2" t="s">
        <v>137</v>
      </c>
      <c r="C32" s="2"/>
      <c r="D32" s="2">
        <v>23</v>
      </c>
      <c r="E32" s="2">
        <v>863172</v>
      </c>
      <c r="F32" s="2">
        <v>0</v>
      </c>
      <c r="G32" s="2">
        <v>0</v>
      </c>
      <c r="H32" s="2">
        <v>863172</v>
      </c>
      <c r="I32" s="10">
        <f t="shared" si="6"/>
        <v>0.46358494628121116</v>
      </c>
      <c r="J32" s="2">
        <v>863172</v>
      </c>
      <c r="K32" s="2">
        <v>0</v>
      </c>
      <c r="L32" s="2">
        <f t="shared" si="7"/>
        <v>863172</v>
      </c>
      <c r="M32" s="10">
        <f t="shared" si="8"/>
        <v>0.46358494628121116</v>
      </c>
      <c r="N32" s="2">
        <v>0</v>
      </c>
      <c r="O32" s="10">
        <f t="shared" si="9"/>
        <v>0.46358494628121116</v>
      </c>
      <c r="P32" s="2">
        <v>0</v>
      </c>
      <c r="Q32" s="10">
        <v>0</v>
      </c>
      <c r="R32" s="2" t="s">
        <v>71</v>
      </c>
      <c r="S32" s="2" t="s">
        <v>71</v>
      </c>
      <c r="T32" s="2">
        <v>863172</v>
      </c>
    </row>
    <row r="33" spans="1:20" x14ac:dyDescent="0.25">
      <c r="A33" s="2"/>
      <c r="B33" s="2" t="s">
        <v>138</v>
      </c>
      <c r="C33" s="2"/>
      <c r="D33" s="2">
        <v>257</v>
      </c>
      <c r="E33" s="2">
        <v>1706731</v>
      </c>
      <c r="F33" s="2">
        <v>0</v>
      </c>
      <c r="G33" s="2">
        <v>0</v>
      </c>
      <c r="H33" s="2">
        <v>1706731</v>
      </c>
      <c r="I33" s="10">
        <f t="shared" si="6"/>
        <v>0.91663631228941367</v>
      </c>
      <c r="J33" s="2">
        <v>1706731</v>
      </c>
      <c r="K33" s="2">
        <v>0</v>
      </c>
      <c r="L33" s="2">
        <f t="shared" si="7"/>
        <v>1706731</v>
      </c>
      <c r="M33" s="10">
        <f t="shared" si="8"/>
        <v>0.91663631228941367</v>
      </c>
      <c r="N33" s="2">
        <v>0</v>
      </c>
      <c r="O33" s="10">
        <f t="shared" si="9"/>
        <v>0.91663631228941367</v>
      </c>
      <c r="P33" s="2">
        <v>0</v>
      </c>
      <c r="Q33" s="10">
        <v>0</v>
      </c>
      <c r="R33" s="2" t="s">
        <v>71</v>
      </c>
      <c r="S33" s="2" t="s">
        <v>71</v>
      </c>
      <c r="T33" s="2">
        <v>1706731</v>
      </c>
    </row>
    <row r="34" spans="1:20" x14ac:dyDescent="0.25">
      <c r="A34" s="2"/>
      <c r="B34" s="2" t="s">
        <v>139</v>
      </c>
      <c r="C34" s="2"/>
      <c r="D34" s="2">
        <v>431</v>
      </c>
      <c r="E34" s="2">
        <v>27108240</v>
      </c>
      <c r="F34" s="2">
        <v>0</v>
      </c>
      <c r="G34" s="2">
        <v>0</v>
      </c>
      <c r="H34" s="2">
        <v>27108240</v>
      </c>
      <c r="I34" s="10">
        <f t="shared" si="6"/>
        <v>14.559058894609855</v>
      </c>
      <c r="J34" s="2">
        <v>27108240</v>
      </c>
      <c r="K34" s="2">
        <v>0</v>
      </c>
      <c r="L34" s="2">
        <f t="shared" si="7"/>
        <v>27108240</v>
      </c>
      <c r="M34" s="10">
        <f t="shared" si="8"/>
        <v>14.559058894609855</v>
      </c>
      <c r="N34" s="2">
        <v>0</v>
      </c>
      <c r="O34" s="10">
        <f t="shared" si="9"/>
        <v>14.559058894609855</v>
      </c>
      <c r="P34" s="2">
        <v>0</v>
      </c>
      <c r="Q34" s="10">
        <v>0</v>
      </c>
      <c r="R34" s="2" t="s">
        <v>71</v>
      </c>
      <c r="S34" s="2" t="s">
        <v>71</v>
      </c>
      <c r="T34" s="2">
        <v>27105440</v>
      </c>
    </row>
    <row r="35" spans="1:20" x14ac:dyDescent="0.25">
      <c r="A35" s="2"/>
      <c r="B35" s="2" t="s">
        <v>140</v>
      </c>
      <c r="C35" s="2" t="s">
        <v>141</v>
      </c>
      <c r="D35" s="2">
        <v>1</v>
      </c>
      <c r="E35" s="2">
        <v>2146974</v>
      </c>
      <c r="F35" s="2">
        <v>0</v>
      </c>
      <c r="G35" s="2">
        <v>0</v>
      </c>
      <c r="H35" s="2">
        <v>2146974</v>
      </c>
      <c r="I35" s="10">
        <f t="shared" si="6"/>
        <v>1.1530782120564118</v>
      </c>
      <c r="J35" s="2">
        <v>2146974</v>
      </c>
      <c r="K35" s="2">
        <v>0</v>
      </c>
      <c r="L35" s="2">
        <f t="shared" si="7"/>
        <v>2146974</v>
      </c>
      <c r="M35" s="10">
        <f t="shared" si="8"/>
        <v>1.1530782120564118</v>
      </c>
      <c r="N35" s="2">
        <v>0</v>
      </c>
      <c r="O35" s="10">
        <f t="shared" si="9"/>
        <v>1.1530782120564118</v>
      </c>
      <c r="P35" s="2">
        <v>0</v>
      </c>
      <c r="Q35" s="10">
        <f>SUM(P35/H35*100)</f>
        <v>0</v>
      </c>
      <c r="R35" s="2" t="s">
        <v>71</v>
      </c>
      <c r="S35" s="2" t="s">
        <v>71</v>
      </c>
      <c r="T35" s="2">
        <v>2146974</v>
      </c>
    </row>
    <row r="36" spans="1:20" x14ac:dyDescent="0.25">
      <c r="A36" s="2"/>
      <c r="B36" s="2" t="s">
        <v>142</v>
      </c>
      <c r="C36" s="2" t="s">
        <v>143</v>
      </c>
      <c r="D36" s="2">
        <v>1</v>
      </c>
      <c r="E36" s="2">
        <v>2186101</v>
      </c>
      <c r="F36" s="2">
        <v>0</v>
      </c>
      <c r="G36" s="2">
        <v>0</v>
      </c>
      <c r="H36" s="2">
        <v>2186101</v>
      </c>
      <c r="I36" s="10">
        <f t="shared" si="6"/>
        <v>1.1740922025393572</v>
      </c>
      <c r="J36" s="2">
        <v>2186101</v>
      </c>
      <c r="K36" s="2">
        <v>0</v>
      </c>
      <c r="L36" s="2">
        <f t="shared" si="7"/>
        <v>2186101</v>
      </c>
      <c r="M36" s="10">
        <f t="shared" si="8"/>
        <v>1.1740922025393572</v>
      </c>
      <c r="N36" s="2">
        <v>0</v>
      </c>
      <c r="O36" s="10">
        <f t="shared" si="9"/>
        <v>1.1740922025393572</v>
      </c>
      <c r="P36" s="2">
        <v>0</v>
      </c>
      <c r="Q36" s="10">
        <f>SUM(P36/H36*100)</f>
        <v>0</v>
      </c>
      <c r="R36" s="2" t="s">
        <v>71</v>
      </c>
      <c r="S36" s="2" t="s">
        <v>71</v>
      </c>
      <c r="T36" s="2">
        <v>2186101</v>
      </c>
    </row>
    <row r="37" spans="1:20" x14ac:dyDescent="0.25">
      <c r="A37" s="2"/>
      <c r="B37" s="2" t="s">
        <v>144</v>
      </c>
      <c r="C37" s="2"/>
      <c r="D37" s="2">
        <v>1</v>
      </c>
      <c r="E37" s="2">
        <v>333334</v>
      </c>
      <c r="F37" s="2">
        <v>0</v>
      </c>
      <c r="G37" s="2">
        <v>0</v>
      </c>
      <c r="H37" s="2">
        <v>333334</v>
      </c>
      <c r="I37" s="10">
        <f t="shared" si="6"/>
        <v>0.17902413943420456</v>
      </c>
      <c r="J37" s="2">
        <v>333334</v>
      </c>
      <c r="K37" s="2">
        <v>0</v>
      </c>
      <c r="L37" s="2">
        <f t="shared" si="7"/>
        <v>333334</v>
      </c>
      <c r="M37" s="10">
        <f t="shared" si="8"/>
        <v>0.17902413943420456</v>
      </c>
      <c r="N37" s="2">
        <v>0</v>
      </c>
      <c r="O37" s="10">
        <f t="shared" si="9"/>
        <v>0.17902413943420456</v>
      </c>
      <c r="P37" s="2">
        <v>0</v>
      </c>
      <c r="Q37" s="10">
        <v>0</v>
      </c>
      <c r="R37" s="2" t="s">
        <v>71</v>
      </c>
      <c r="S37" s="2" t="s">
        <v>71</v>
      </c>
      <c r="T37" s="2">
        <v>333334</v>
      </c>
    </row>
    <row r="38" spans="1:20" s="4" customFormat="1" x14ac:dyDescent="0.25">
      <c r="A38" s="8"/>
      <c r="B38" s="8" t="s">
        <v>145</v>
      </c>
      <c r="C38" s="8"/>
      <c r="D38" s="8">
        <f t="shared" ref="D38:P38" si="10">+D23+D24+D26+D27+D28+D30+D31+D32+D33+D34+D37</f>
        <v>64097</v>
      </c>
      <c r="E38" s="8">
        <f t="shared" si="10"/>
        <v>119498883</v>
      </c>
      <c r="F38" s="8">
        <f t="shared" si="10"/>
        <v>0</v>
      </c>
      <c r="G38" s="8">
        <f t="shared" si="10"/>
        <v>0</v>
      </c>
      <c r="H38" s="8">
        <f t="shared" si="10"/>
        <v>119498883</v>
      </c>
      <c r="I38" s="11">
        <f t="shared" si="10"/>
        <v>64.179425718419665</v>
      </c>
      <c r="J38" s="8">
        <f t="shared" si="10"/>
        <v>119498883</v>
      </c>
      <c r="K38" s="8">
        <f t="shared" si="10"/>
        <v>0</v>
      </c>
      <c r="L38" s="8">
        <f t="shared" si="10"/>
        <v>119498883</v>
      </c>
      <c r="M38" s="11">
        <f t="shared" si="10"/>
        <v>64.179425718419665</v>
      </c>
      <c r="N38" s="8">
        <f t="shared" si="10"/>
        <v>0</v>
      </c>
      <c r="O38" s="11">
        <f t="shared" si="10"/>
        <v>64.179425718419665</v>
      </c>
      <c r="P38" s="8">
        <f t="shared" si="10"/>
        <v>0</v>
      </c>
      <c r="Q38" s="11">
        <v>0</v>
      </c>
      <c r="R38" s="8"/>
      <c r="S38" s="8"/>
      <c r="T38" s="8">
        <f>+T23+T24+T26+T27+T28+T30+T31+T32+T33+T34+T37</f>
        <v>119166010</v>
      </c>
    </row>
    <row r="39" spans="1:20" s="4" customFormat="1" x14ac:dyDescent="0.25">
      <c r="A39" s="8"/>
      <c r="B39" s="8" t="s">
        <v>146</v>
      </c>
      <c r="C39" s="8"/>
      <c r="D39" s="8">
        <f t="shared" ref="D39:P39" si="11">+D18+D21+D38</f>
        <v>64104</v>
      </c>
      <c r="E39" s="8">
        <f t="shared" si="11"/>
        <v>137099995</v>
      </c>
      <c r="F39" s="8">
        <f t="shared" si="11"/>
        <v>0</v>
      </c>
      <c r="G39" s="8">
        <f t="shared" si="11"/>
        <v>0</v>
      </c>
      <c r="H39" s="8">
        <f t="shared" si="11"/>
        <v>137099995</v>
      </c>
      <c r="I39" s="11">
        <f t="shared" si="11"/>
        <v>73.632478598969058</v>
      </c>
      <c r="J39" s="8">
        <f t="shared" si="11"/>
        <v>137099995</v>
      </c>
      <c r="K39" s="8">
        <f t="shared" si="11"/>
        <v>0</v>
      </c>
      <c r="L39" s="8">
        <f t="shared" si="11"/>
        <v>137099995</v>
      </c>
      <c r="M39" s="11">
        <f t="shared" si="11"/>
        <v>73.632478598969058</v>
      </c>
      <c r="N39" s="8">
        <f t="shared" si="11"/>
        <v>0</v>
      </c>
      <c r="O39" s="11">
        <f t="shared" si="11"/>
        <v>73.632478598969058</v>
      </c>
      <c r="P39" s="8">
        <f t="shared" si="11"/>
        <v>0</v>
      </c>
      <c r="Q39" s="11">
        <v>0</v>
      </c>
      <c r="R39" s="8"/>
      <c r="S39" s="8"/>
      <c r="T39" s="8">
        <f>+T18+T21+T38</f>
        <v>136767122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147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5" t="s">
        <v>40</v>
      </c>
      <c r="K3" s="35"/>
      <c r="L3" s="35"/>
      <c r="M3" s="35"/>
      <c r="N3" s="6" t="s">
        <v>41</v>
      </c>
      <c r="O3" s="6" t="s">
        <v>42</v>
      </c>
      <c r="P3" s="35" t="s">
        <v>43</v>
      </c>
      <c r="Q3" s="35"/>
      <c r="R3" s="35" t="s">
        <v>44</v>
      </c>
      <c r="S3" s="35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6" t="s">
        <v>46</v>
      </c>
      <c r="K4" s="36"/>
      <c r="L4" s="36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7" t="s">
        <v>61</v>
      </c>
      <c r="K6" s="37"/>
      <c r="L6" s="37"/>
      <c r="M6" s="37"/>
      <c r="N6" s="13" t="s">
        <v>62</v>
      </c>
      <c r="O6" s="13" t="s">
        <v>63</v>
      </c>
      <c r="P6" s="37" t="s">
        <v>64</v>
      </c>
      <c r="Q6" s="37"/>
      <c r="R6" s="37" t="s">
        <v>65</v>
      </c>
      <c r="S6" s="37"/>
      <c r="T6" s="13" t="s">
        <v>66</v>
      </c>
    </row>
    <row r="7" spans="1:20" x14ac:dyDescent="0.25">
      <c r="A7" s="3" t="s">
        <v>85</v>
      </c>
      <c r="B7" s="2" t="s">
        <v>148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SUM(H7/186195002*100)</f>
        <v>0</v>
      </c>
      <c r="J7" s="2">
        <v>0</v>
      </c>
      <c r="K7" s="2">
        <v>0</v>
      </c>
      <c r="L7" s="2">
        <f>+J7+K7</f>
        <v>0</v>
      </c>
      <c r="M7" s="10">
        <f>SUM(L7/186195002*100)</f>
        <v>0</v>
      </c>
      <c r="N7" s="2">
        <v>0</v>
      </c>
      <c r="O7" s="10">
        <f>SUM((H7+N7)/186195002*100)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98</v>
      </c>
      <c r="B8" s="2" t="s">
        <v>149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150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151</v>
      </c>
      <c r="B1" s="14"/>
      <c r="C1" s="14"/>
      <c r="D1" s="14"/>
    </row>
    <row r="2" spans="1:4" x14ac:dyDescent="0.25">
      <c r="A2" s="2" t="s">
        <v>152</v>
      </c>
      <c r="B2" s="2" t="s">
        <v>153</v>
      </c>
      <c r="C2" s="2" t="s">
        <v>154</v>
      </c>
      <c r="D2" s="2" t="s">
        <v>155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6" sqref="B6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38" t="s">
        <v>156</v>
      </c>
      <c r="B1" s="38"/>
    </row>
    <row r="2" spans="1:2" x14ac:dyDescent="0.25">
      <c r="A2" s="2" t="s">
        <v>34</v>
      </c>
      <c r="B2" s="2" t="s">
        <v>154</v>
      </c>
    </row>
    <row r="3" spans="1:2" x14ac:dyDescent="0.25">
      <c r="A3" s="30"/>
      <c r="B3" s="31" t="s">
        <v>178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RowHeight="15" x14ac:dyDescent="0.25"/>
  <cols>
    <col min="8" max="8" width="18" customWidth="1"/>
    <col min="11" max="11" width="18.42578125" customWidth="1"/>
  </cols>
  <sheetData>
    <row r="1" spans="1:11" x14ac:dyDescent="0.25">
      <c r="A1" s="17" t="s">
        <v>157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6" t="s">
        <v>158</v>
      </c>
      <c r="D2" s="15"/>
      <c r="E2" s="15"/>
      <c r="F2" s="15"/>
      <c r="G2" s="15"/>
      <c r="H2" s="15"/>
      <c r="I2" s="15"/>
      <c r="J2" s="15"/>
      <c r="K2" s="15"/>
    </row>
    <row r="4" spans="1:11" x14ac:dyDescent="0.25">
      <c r="A4" s="39" t="s">
        <v>159</v>
      </c>
      <c r="B4" s="42" t="s">
        <v>160</v>
      </c>
      <c r="C4" s="42"/>
      <c r="D4" s="42"/>
      <c r="E4" s="42" t="s">
        <v>161</v>
      </c>
      <c r="F4" s="42"/>
      <c r="G4" s="42"/>
      <c r="H4" s="44" t="s">
        <v>162</v>
      </c>
      <c r="I4" s="44"/>
      <c r="J4" s="44"/>
      <c r="K4" s="39" t="s">
        <v>163</v>
      </c>
    </row>
    <row r="5" spans="1:11" ht="15.75" thickBot="1" x14ac:dyDescent="0.3">
      <c r="A5" s="40"/>
      <c r="B5" s="43" t="s">
        <v>164</v>
      </c>
      <c r="C5" s="42" t="s">
        <v>165</v>
      </c>
      <c r="D5" s="43" t="s">
        <v>166</v>
      </c>
      <c r="E5" s="43" t="s">
        <v>164</v>
      </c>
      <c r="F5" s="42" t="s">
        <v>167</v>
      </c>
      <c r="G5" s="43" t="s">
        <v>166</v>
      </c>
      <c r="H5" s="45" t="s">
        <v>168</v>
      </c>
      <c r="I5" s="46"/>
      <c r="J5" s="45"/>
      <c r="K5" s="40"/>
    </row>
    <row r="6" spans="1:11" ht="15.75" thickBot="1" x14ac:dyDescent="0.3">
      <c r="A6" s="40"/>
      <c r="B6" s="43"/>
      <c r="C6" s="42"/>
      <c r="D6" s="43"/>
      <c r="E6" s="43"/>
      <c r="F6" s="42"/>
      <c r="G6" s="43"/>
      <c r="H6" s="20" t="s">
        <v>169</v>
      </c>
      <c r="I6" s="28"/>
      <c r="J6" s="27" t="s">
        <v>170</v>
      </c>
      <c r="K6" s="40"/>
    </row>
    <row r="7" spans="1:11" ht="15.75" thickBot="1" x14ac:dyDescent="0.3">
      <c r="A7" s="40"/>
      <c r="B7" s="43"/>
      <c r="C7" s="42"/>
      <c r="D7" s="43"/>
      <c r="E7" s="43"/>
      <c r="F7" s="42"/>
      <c r="G7" s="43"/>
      <c r="H7" s="20" t="s">
        <v>171</v>
      </c>
      <c r="I7" s="28"/>
      <c r="J7" s="27" t="s">
        <v>170</v>
      </c>
      <c r="K7" s="40"/>
    </row>
    <row r="8" spans="1:11" ht="45.75" thickBot="1" x14ac:dyDescent="0.3">
      <c r="A8" s="40"/>
      <c r="B8" s="43"/>
      <c r="C8" s="42"/>
      <c r="D8" s="43"/>
      <c r="E8" s="43"/>
      <c r="F8" s="42"/>
      <c r="G8" s="43"/>
      <c r="H8" s="21" t="s">
        <v>172</v>
      </c>
      <c r="I8" s="28"/>
      <c r="J8" s="27" t="s">
        <v>170</v>
      </c>
      <c r="K8" s="40"/>
    </row>
    <row r="9" spans="1:11" ht="15.75" thickBot="1" x14ac:dyDescent="0.3">
      <c r="A9" s="40"/>
      <c r="B9" s="43"/>
      <c r="C9" s="42"/>
      <c r="D9" s="43"/>
      <c r="E9" s="43"/>
      <c r="F9" s="42"/>
      <c r="G9" s="43"/>
      <c r="H9" s="20" t="s">
        <v>173</v>
      </c>
      <c r="I9" s="29"/>
      <c r="J9" s="27" t="s">
        <v>170</v>
      </c>
      <c r="K9" s="40"/>
    </row>
    <row r="10" spans="1:11" ht="23.25" thickBot="1" x14ac:dyDescent="0.3">
      <c r="A10" s="41"/>
      <c r="B10" s="43"/>
      <c r="C10" s="42"/>
      <c r="D10" s="43"/>
      <c r="E10" s="43"/>
      <c r="F10" s="42"/>
      <c r="G10" s="43"/>
      <c r="H10" s="21" t="s">
        <v>174</v>
      </c>
      <c r="I10" s="29"/>
      <c r="J10" s="27" t="s">
        <v>170</v>
      </c>
      <c r="K10" s="41"/>
    </row>
    <row r="11" spans="1:11" x14ac:dyDescent="0.25">
      <c r="A11" s="24"/>
      <c r="B11" s="22"/>
      <c r="C11" s="22"/>
      <c r="D11" s="22"/>
      <c r="E11" s="22"/>
      <c r="F11" s="22"/>
      <c r="G11" s="22"/>
      <c r="H11" s="25"/>
      <c r="I11" s="26"/>
      <c r="J11" s="27" t="s">
        <v>170</v>
      </c>
      <c r="K11" s="23"/>
    </row>
    <row r="12" spans="1:11" x14ac:dyDescent="0.25">
      <c r="A12" s="24"/>
      <c r="B12" s="22"/>
      <c r="C12" s="22"/>
      <c r="D12" s="22"/>
      <c r="E12" s="22"/>
      <c r="F12" s="22"/>
      <c r="G12" s="22"/>
      <c r="H12" s="25"/>
      <c r="I12" s="26"/>
      <c r="J12" s="27" t="s">
        <v>170</v>
      </c>
      <c r="K12" s="23"/>
    </row>
    <row r="13" spans="1:11" x14ac:dyDescent="0.25">
      <c r="A13" s="24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5" spans="1:11" x14ac:dyDescent="0.25">
      <c r="A15" s="19" t="s">
        <v>175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5">
      <c r="A16" s="19" t="s">
        <v>176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8" spans="1:1" x14ac:dyDescent="0.25">
      <c r="A18" s="19" t="s">
        <v>177</v>
      </c>
    </row>
  </sheetData>
  <mergeCells count="12">
    <mergeCell ref="K4:K10"/>
    <mergeCell ref="A4:A10"/>
    <mergeCell ref="B4:D4"/>
    <mergeCell ref="E4:G4"/>
    <mergeCell ref="B5:B10"/>
    <mergeCell ref="C5:C10"/>
    <mergeCell ref="D5:D10"/>
    <mergeCell ref="E5:E10"/>
    <mergeCell ref="F5:F10"/>
    <mergeCell ref="G5:G10"/>
    <mergeCell ref="H4:J4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 V 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T</dc:creator>
  <cp:lastModifiedBy>Parashar</cp:lastModifiedBy>
  <dcterms:created xsi:type="dcterms:W3CDTF">2020-04-15T06:38:32Z</dcterms:created>
  <dcterms:modified xsi:type="dcterms:W3CDTF">2020-09-04T06:57:46Z</dcterms:modified>
</cp:coreProperties>
</file>