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</definedNames>
  <calcPr fullCalcOnLoad="1"/>
</workbook>
</file>

<file path=xl/sharedStrings.xml><?xml version="1.0" encoding="utf-8"?>
<sst xmlns="http://schemas.openxmlformats.org/spreadsheetml/2006/main" count="362" uniqueCount="161">
  <si>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</si>
  <si>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</si>
  <si>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</si>
  <si>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</si>
  <si>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</si>
  <si>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</si>
  <si>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</si>
  <si>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30/06/2017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</si>
  <si>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</si>
  <si>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</si>
  <si>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</si>
  <si>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</si>
  <si>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</si>
  <si>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</si>
  <si>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</si>
  <si>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</si>
  <si>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</si>
  <si>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</si>
  <si>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</si>
  <si>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</si>
  <si>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</si>
  <si>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</si>
  <si>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</si>
  <si>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</si>
  <si>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</si>
  <si>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</si>
  <si>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</si>
  <si>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</si>
  <si>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</si>
  <si>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</si>
  <si>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</si>
  <si>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</si>
  <si>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</si>
  <si>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</si>
  <si>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</si>
  <si>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</si>
  <si>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</si>
  <si>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</si>
  <si>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</si>
  <si>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</si>
  <si>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</si>
  <si>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</si>
  <si>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</si>
  <si>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</si>
  <si>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</si>
  <si>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</si>
  <si>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</si>
  <si>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</si>
  <si>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</si>
  <si>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</si>
  <si>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</si>
  <si>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</si>
  <si>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</si>
  <si>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</si>
  <si>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</si>
  <si>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</si>
  <si>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</si>
  <si>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</si>
  <si>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</si>
  <si>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</si>
  <si>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</si>
  <si>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</si>
  <si>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</si>
  <si>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</si>
  <si>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</si>
  <si>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</si>
  <si>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</si>
  <si>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</si>
  <si>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</si>
  <si>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</si>
  <si>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</si>
  <si>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</si>
  <si>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</si>
  <si>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</si>
  <si>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</si>
  <si>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</si>
  <si>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</si>
  <si>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</si>
  <si>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</si>
  <si>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</si>
  <si>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</si>
  <si>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</si>
  <si>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</si>
  <si>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</si>
  <si>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</si>
  <si>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</si>
  <si>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</si>
  <si>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</si>
  <si>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</si>
  <si>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</si>
  <si>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</si>
  <si>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</si>
  <si>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</si>
  <si>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</si>
  <si>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</si>
  <si>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</si>
  <si>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</si>
  <si>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</si>
  <si>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</si>
  <si>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</si>
  <si>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</si>
  <si>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</si>
  <si>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</si>
  <si>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</si>
  <si>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</si>
  <si>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</si>
  <si>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</si>
  <si>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</si>
  <si>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</si>
  <si>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</si>
  <si>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</si>
  <si>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</si>
  <si>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</si>
  <si>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</si>
  <si>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</si>
  <si>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 xml:space="preserve">UTILICO EMERGING MARKETS (MAURITIUS)                                                                                                                  </t>
  </si>
  <si>
    <t xml:space="preserve">AABCU3664Q                    </t>
  </si>
  <si>
    <t xml:space="preserve">FIDELITY FUNDS - ASIAN SMALLER COMPANIES POOL                                                                                                         </t>
  </si>
  <si>
    <t xml:space="preserve">AACCF3258J                    </t>
  </si>
  <si>
    <t>(f)</t>
  </si>
  <si>
    <t>(g)</t>
  </si>
  <si>
    <t>Insurance Companies</t>
  </si>
  <si>
    <t xml:space="preserve">GENERAL INSURANCE CORPORATION OF INDIA                                                                                                                </t>
  </si>
  <si>
    <t xml:space="preserve">AAACG0615N                    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</si>
  <si>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</si>
  <si>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</si>
  <si>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</si>
  <si>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</si>
  <si>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</si>
  <si>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</si>
  <si>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</si>
  <si>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</si>
  <si>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</si>
  <si>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</si>
  <si>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</si>
  <si>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</si>
  <si>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</si>
  <si>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</si>
  <si>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</si>
  <si>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</si>
  <si>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</si>
  <si>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</si>
  <si>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</si>
  <si>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</si>
  <si>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</si>
  <si>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</si>
  <si>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DIRECTORS AND RELATIVES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</si>
  <si>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</si>
  <si>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</si>
  <si>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</si>
  <si>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</si>
  <si>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</si>
  <si>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</si>
  <si>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</si>
  <si>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</si>
  <si>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</si>
  <si>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</si>
  <si>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</si>
  <si>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</si>
  <si>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NO</t>
  </si>
  <si>
    <t>No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</si>
</sst>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10.7109375" style="0" customWidth="1"/>
    <col min="2" max="2" width="110.7109375" style="0" customWidth="1"/>
    <col min="3" max="4" width="10.7109375" style="0" customWidth="1"/>
  </cols>
  <sheetData>
    <row r="1" spans="1:4" ht="15">
      <c r="A1" s="15" t="s">
        <v>0</v>
      </c>
      <c r="B1" s="15"/>
      <c r="C1" s="15"/>
      <c r="D1" s="15"/>
    </row>
    <row r="3" spans="1:2" ht="15">
      <c r="A3" s="1" t="s">
        <v>1</v>
      </c>
      <c r="B3" t="s">
        <v>2</v>
      </c>
    </row>
    <row r="4" spans="1:2" ht="15">
      <c r="A4" s="1" t="s">
        <v>3</v>
      </c>
      <c r="B4" t="s">
        <v>4</v>
      </c>
    </row>
    <row r="5" spans="1:2" ht="15">
      <c r="A5" s="1" t="s">
        <v>5</v>
      </c>
      <c r="B5" t="s">
        <v>6</v>
      </c>
    </row>
    <row r="6" ht="15">
      <c r="B6" t="s">
        <v>7</v>
      </c>
    </row>
    <row r="7" ht="15">
      <c r="B7" t="s">
        <v>8</v>
      </c>
    </row>
    <row r="8" spans="1:2" ht="15">
      <c r="A8" s="1" t="s">
        <v>9</v>
      </c>
      <c r="B8" t="s">
        <v>10</v>
      </c>
    </row>
    <row r="9" spans="1:4" ht="15">
      <c r="A9" s="2"/>
      <c r="B9" s="2" t="s">
        <v>11</v>
      </c>
      <c r="C9" s="2" t="s">
        <v>12</v>
      </c>
      <c r="D9" s="2" t="s">
        <v>13</v>
      </c>
    </row>
    <row r="10" spans="1:4" ht="15">
      <c r="A10" s="3" t="s">
        <v>14</v>
      </c>
      <c r="B10" s="2" t="s">
        <v>15</v>
      </c>
      <c r="C10" s="2"/>
      <c r="D10" s="2" t="s">
        <v>159</v>
      </c>
    </row>
    <row r="11" spans="1:4" ht="15">
      <c r="A11" s="3" t="s">
        <v>16</v>
      </c>
      <c r="B11" s="2" t="s">
        <v>17</v>
      </c>
      <c r="C11" s="2"/>
      <c r="D11" s="2" t="s">
        <v>159</v>
      </c>
    </row>
    <row r="12" spans="1:4" ht="15">
      <c r="A12" s="3" t="s">
        <v>18</v>
      </c>
      <c r="B12" s="2" t="s">
        <v>19</v>
      </c>
      <c r="C12" s="2"/>
      <c r="D12" s="2" t="s">
        <v>160</v>
      </c>
    </row>
    <row r="13" spans="1:4" ht="15">
      <c r="A13" s="3" t="s">
        <v>20</v>
      </c>
      <c r="B13" s="2" t="s">
        <v>21</v>
      </c>
      <c r="C13" s="2"/>
      <c r="D13" s="2" t="s">
        <v>160</v>
      </c>
    </row>
    <row r="14" spans="1:4" ht="15">
      <c r="A14" s="3" t="s">
        <v>22</v>
      </c>
      <c r="B14" s="2" t="s">
        <v>23</v>
      </c>
      <c r="C14" s="2"/>
      <c r="D14" s="2" t="s">
        <v>160</v>
      </c>
    </row>
    <row r="17" ht="15">
      <c r="B17" t="s">
        <v>24</v>
      </c>
    </row>
    <row r="18" ht="15">
      <c r="B18" t="s">
        <v>25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  <row r="24" spans="1:2" ht="15">
      <c r="A24" s="1" t="s">
        <v>29</v>
      </c>
      <c r="B24" t="s">
        <v>30</v>
      </c>
    </row>
    <row r="25" s="4" customFormat="1" ht="15"/>
  </sheetData>
  <sheetProtection/>
  <mergeCells count="1">
    <mergeCell ref="A1:D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4">
      <selection activeCell="D20" sqref="D20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2" width="12.7109375" style="0" customWidth="1"/>
    <col min="13" max="14" width="20.7109375" style="0" customWidth="1"/>
    <col min="15" max="18" width="12.7109375" style="0" customWidth="1"/>
    <col min="19" max="19" width="16.7109375" style="0" customWidth="1"/>
  </cols>
  <sheetData>
    <row r="1" spans="1:4" ht="15">
      <c r="A1" s="16"/>
      <c r="B1" s="16"/>
      <c r="C1" s="16"/>
      <c r="D1" s="16"/>
    </row>
    <row r="2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ht="1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ht="1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" t="s">
        <v>67</v>
      </c>
      <c r="B9" s="2" t="s">
        <v>68</v>
      </c>
      <c r="C9" s="2">
        <v>1</v>
      </c>
      <c r="D9" s="2">
        <v>49095007</v>
      </c>
      <c r="E9" s="2">
        <v>0</v>
      </c>
      <c r="F9" s="2">
        <v>0</v>
      </c>
      <c r="G9" s="2">
        <v>49095007</v>
      </c>
      <c r="H9" s="10">
        <f>SUM(G9/186195002*100)</f>
        <v>26.367521401030945</v>
      </c>
      <c r="I9" s="2">
        <v>49095007</v>
      </c>
      <c r="J9" s="2">
        <v>0</v>
      </c>
      <c r="K9" s="2">
        <v>49095007</v>
      </c>
      <c r="L9" s="10">
        <f>SUM(K9/186195002*100)</f>
        <v>26.367521401030945</v>
      </c>
      <c r="M9" s="2">
        <v>0</v>
      </c>
      <c r="N9" s="10">
        <f>SUM((G9+M9)/186195002*100)</f>
        <v>26.367521401030945</v>
      </c>
      <c r="O9" s="2">
        <v>0</v>
      </c>
      <c r="P9" s="10">
        <f>SUM(O9/49095007*100)</f>
        <v>0</v>
      </c>
      <c r="Q9" s="2">
        <v>0</v>
      </c>
      <c r="R9" s="10">
        <f>SUM(Q9/49095007*100)</f>
        <v>0</v>
      </c>
      <c r="S9" s="2">
        <v>49095007</v>
      </c>
    </row>
    <row r="10" spans="1:19" ht="15">
      <c r="A10" s="2" t="s">
        <v>69</v>
      </c>
      <c r="B10" s="2" t="s">
        <v>70</v>
      </c>
      <c r="C10" s="2">
        <v>81075</v>
      </c>
      <c r="D10" s="2">
        <v>137099995</v>
      </c>
      <c r="E10" s="2">
        <v>0</v>
      </c>
      <c r="F10" s="2">
        <v>0</v>
      </c>
      <c r="G10" s="2">
        <v>137099995</v>
      </c>
      <c r="H10" s="10">
        <f>SUM(G10/186195002*100)</f>
        <v>73.63247859896906</v>
      </c>
      <c r="I10" s="2">
        <v>137099995</v>
      </c>
      <c r="J10" s="2">
        <v>0</v>
      </c>
      <c r="K10" s="2">
        <v>137099995</v>
      </c>
      <c r="L10" s="10">
        <f>SUM(K10/186195002*100)</f>
        <v>73.63247859896906</v>
      </c>
      <c r="M10" s="2">
        <v>0</v>
      </c>
      <c r="N10" s="10">
        <f>SUM((G10+M10)/186195002*100)</f>
        <v>73.63247859896906</v>
      </c>
      <c r="O10" s="2">
        <v>0</v>
      </c>
      <c r="P10" s="10">
        <f>SUM(O10/137099995*100)</f>
        <v>0</v>
      </c>
      <c r="Q10" s="2" t="s">
        <v>71</v>
      </c>
      <c r="R10" s="2" t="s">
        <v>71</v>
      </c>
      <c r="S10" s="2">
        <v>136564887</v>
      </c>
    </row>
    <row r="11" spans="1:19" ht="1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SUM(K12/186195002*100)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ht="1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SUM(G13/186195002*100)</f>
        <v>0</v>
      </c>
      <c r="I13" s="2">
        <v>0</v>
      </c>
      <c r="J13" s="2">
        <v>0</v>
      </c>
      <c r="K13" s="2">
        <v>0</v>
      </c>
      <c r="L13" s="10">
        <f>SUM(K13/186195002*100)</f>
        <v>0</v>
      </c>
      <c r="M13" s="2">
        <v>0</v>
      </c>
      <c r="N13" s="10">
        <f>SUM((G13+M13)/186195002*100)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ht="15">
      <c r="A15" s="8"/>
      <c r="B15" s="8" t="s">
        <v>78</v>
      </c>
      <c r="C15" s="8">
        <f aca="true" t="shared" si="0" ref="C15:O15">SUM(C9:C13)</f>
        <v>81076</v>
      </c>
      <c r="D15" s="8">
        <f t="shared" si="0"/>
        <v>186195002</v>
      </c>
      <c r="E15" s="8">
        <f t="shared" si="0"/>
        <v>0</v>
      </c>
      <c r="F15" s="8">
        <f t="shared" si="0"/>
        <v>0</v>
      </c>
      <c r="G15" s="8">
        <f t="shared" si="0"/>
        <v>186195002</v>
      </c>
      <c r="H15" s="11">
        <f t="shared" si="0"/>
        <v>100</v>
      </c>
      <c r="I15" s="8">
        <f t="shared" si="0"/>
        <v>186195002</v>
      </c>
      <c r="J15" s="8">
        <f t="shared" si="0"/>
        <v>0</v>
      </c>
      <c r="K15" s="8">
        <f t="shared" si="0"/>
        <v>186195002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185659894</v>
      </c>
    </row>
  </sheetData>
  <sheetProtection/>
  <mergeCells count="8">
    <mergeCell ref="I7:L7"/>
    <mergeCell ref="O7:P7"/>
    <mergeCell ref="Q7:R7"/>
    <mergeCell ref="A1:D1"/>
    <mergeCell ref="I4:L4"/>
    <mergeCell ref="O4:P4"/>
    <mergeCell ref="Q4:R4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4">
      <selection activeCell="A3" sqref="A3:T24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ht="1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87</v>
      </c>
      <c r="B8" s="2" t="s">
        <v>88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>
        <v>0</v>
      </c>
      <c r="S8" s="10">
        <v>0</v>
      </c>
      <c r="T8" s="2">
        <v>0</v>
      </c>
    </row>
    <row r="9" spans="1:20" ht="15">
      <c r="A9" s="2" t="s">
        <v>89</v>
      </c>
      <c r="B9" s="2" t="s">
        <v>90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>SUM(H9/186195002*100)</f>
        <v>0</v>
      </c>
      <c r="J9" s="2">
        <v>0</v>
      </c>
      <c r="K9" s="2">
        <v>0</v>
      </c>
      <c r="L9" s="2">
        <f>+J9+K9</f>
        <v>0</v>
      </c>
      <c r="M9" s="10">
        <f>SUM(L9/186195002*100)</f>
        <v>0</v>
      </c>
      <c r="N9" s="2">
        <v>0</v>
      </c>
      <c r="O9" s="10">
        <f>SUM((H9+N9)/186195002*100)</f>
        <v>0</v>
      </c>
      <c r="P9" s="2">
        <v>0</v>
      </c>
      <c r="Q9" s="10">
        <v>0</v>
      </c>
      <c r="R9" s="2">
        <v>0</v>
      </c>
      <c r="S9" s="10">
        <v>0</v>
      </c>
      <c r="T9" s="2">
        <v>0</v>
      </c>
    </row>
    <row r="10" spans="1:20" ht="1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>SUM(H10/186195002*100)</f>
        <v>0</v>
      </c>
      <c r="J10" s="2">
        <v>0</v>
      </c>
      <c r="K10" s="2">
        <v>0</v>
      </c>
      <c r="L10" s="2">
        <f>+J10+K10</f>
        <v>0</v>
      </c>
      <c r="M10" s="10">
        <f>SUM(L10/186195002*100)</f>
        <v>0</v>
      </c>
      <c r="N10" s="2">
        <v>0</v>
      </c>
      <c r="O10" s="10">
        <f>SUM((H10+N10)/186195002*100)</f>
        <v>0</v>
      </c>
      <c r="P10" s="2">
        <v>0</v>
      </c>
      <c r="Q10" s="10">
        <v>0</v>
      </c>
      <c r="R10" s="2">
        <v>0</v>
      </c>
      <c r="S10" s="10">
        <v>0</v>
      </c>
      <c r="T10" s="2">
        <v>0</v>
      </c>
    </row>
    <row r="11" spans="1:20" ht="15">
      <c r="A11" s="2" t="s">
        <v>93</v>
      </c>
      <c r="B11" s="2" t="s">
        <v>94</v>
      </c>
      <c r="C11" s="2"/>
      <c r="D11" s="2">
        <v>1</v>
      </c>
      <c r="E11" s="2">
        <v>49095007</v>
      </c>
      <c r="F11" s="2">
        <v>0</v>
      </c>
      <c r="G11" s="2">
        <v>0</v>
      </c>
      <c r="H11" s="2">
        <v>49095007</v>
      </c>
      <c r="I11" s="10">
        <f>SUM(H11/186195002*100)</f>
        <v>26.367521401030945</v>
      </c>
      <c r="J11" s="2">
        <v>49095007</v>
      </c>
      <c r="K11" s="2">
        <v>0</v>
      </c>
      <c r="L11" s="2">
        <f>+J11+K11</f>
        <v>49095007</v>
      </c>
      <c r="M11" s="10">
        <f>SUM(L11/186195002*100)</f>
        <v>26.367521401030945</v>
      </c>
      <c r="N11" s="2">
        <v>0</v>
      </c>
      <c r="O11" s="10">
        <f>SUM((H11+N11)/186195002*100)</f>
        <v>26.367521401030945</v>
      </c>
      <c r="P11" s="2">
        <v>0</v>
      </c>
      <c r="Q11" s="10">
        <v>0</v>
      </c>
      <c r="R11" s="2">
        <v>0</v>
      </c>
      <c r="S11" s="10">
        <v>0</v>
      </c>
      <c r="T11" s="2">
        <v>49095007</v>
      </c>
    </row>
    <row r="12" spans="1:20" ht="15">
      <c r="A12" s="2"/>
      <c r="B12" s="2" t="s">
        <v>95</v>
      </c>
      <c r="C12" s="2" t="s">
        <v>96</v>
      </c>
      <c r="D12" s="2">
        <v>1</v>
      </c>
      <c r="E12" s="2">
        <v>49095007</v>
      </c>
      <c r="F12" s="2">
        <v>0</v>
      </c>
      <c r="G12" s="2">
        <v>0</v>
      </c>
      <c r="H12" s="2">
        <v>49095007</v>
      </c>
      <c r="I12" s="10">
        <f>SUM(H12/186195002*100)</f>
        <v>26.367521401030945</v>
      </c>
      <c r="J12" s="2">
        <v>49095007</v>
      </c>
      <c r="K12" s="2">
        <v>0</v>
      </c>
      <c r="L12" s="2">
        <f>+J12+K12</f>
        <v>49095007</v>
      </c>
      <c r="M12" s="10">
        <f>SUM(L12/186195002*100)</f>
        <v>26.367521401030945</v>
      </c>
      <c r="N12" s="2">
        <v>0</v>
      </c>
      <c r="O12" s="10">
        <f>SUM((H12+N12)/186195002*100)</f>
        <v>26.367521401030945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49095007</v>
      </c>
    </row>
    <row r="13" spans="1:20" s="4" customFormat="1" ht="15">
      <c r="A13" s="8"/>
      <c r="B13" s="8" t="s">
        <v>97</v>
      </c>
      <c r="C13" s="8"/>
      <c r="D13" s="8">
        <f aca="true" t="shared" si="0" ref="D13:P13">+D8+D9+D10+D11</f>
        <v>1</v>
      </c>
      <c r="E13" s="8">
        <f t="shared" si="0"/>
        <v>49095007</v>
      </c>
      <c r="F13" s="8">
        <f t="shared" si="0"/>
        <v>0</v>
      </c>
      <c r="G13" s="8">
        <f t="shared" si="0"/>
        <v>0</v>
      </c>
      <c r="H13" s="8">
        <f t="shared" si="0"/>
        <v>49095007</v>
      </c>
      <c r="I13" s="11">
        <f t="shared" si="0"/>
        <v>26.367521401030945</v>
      </c>
      <c r="J13" s="8">
        <f t="shared" si="0"/>
        <v>49095007</v>
      </c>
      <c r="K13" s="8">
        <f t="shared" si="0"/>
        <v>0</v>
      </c>
      <c r="L13" s="8">
        <f t="shared" si="0"/>
        <v>49095007</v>
      </c>
      <c r="M13" s="11">
        <f t="shared" si="0"/>
        <v>26.367521401030945</v>
      </c>
      <c r="N13" s="8">
        <f t="shared" si="0"/>
        <v>0</v>
      </c>
      <c r="O13" s="11">
        <f t="shared" si="0"/>
        <v>26.367521401030945</v>
      </c>
      <c r="P13" s="8">
        <f t="shared" si="0"/>
        <v>0</v>
      </c>
      <c r="Q13" s="11">
        <v>0</v>
      </c>
      <c r="R13" s="8">
        <f>+R8+R9+R10+R11</f>
        <v>0</v>
      </c>
      <c r="S13" s="11">
        <f>SUM(R13/H13*100)</f>
        <v>0</v>
      </c>
      <c r="T13" s="8">
        <f>+T8+T9+T10+T11</f>
        <v>49095007</v>
      </c>
    </row>
    <row r="14" spans="1:20" ht="15">
      <c r="A14" s="3" t="s">
        <v>98</v>
      </c>
      <c r="B14" s="2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>
      <c r="A15" s="2" t="s">
        <v>87</v>
      </c>
      <c r="B15" s="2" t="s">
        <v>100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>SUM(H15/186195002*100)</f>
        <v>0</v>
      </c>
      <c r="J15" s="2">
        <v>0</v>
      </c>
      <c r="K15" s="2">
        <v>0</v>
      </c>
      <c r="L15" s="2">
        <f>+J15+K15</f>
        <v>0</v>
      </c>
      <c r="M15" s="10">
        <f>SUM(L15/186195002*100)</f>
        <v>0</v>
      </c>
      <c r="N15" s="2">
        <v>0</v>
      </c>
      <c r="O15" s="10">
        <f>SUM((H15+N15)/186195002*100)</f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ht="15">
      <c r="A16" s="2" t="s">
        <v>89</v>
      </c>
      <c r="B16" s="2" t="s">
        <v>101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>SUM(H16/186195002*100)</f>
        <v>0</v>
      </c>
      <c r="J16" s="2">
        <v>0</v>
      </c>
      <c r="K16" s="2">
        <v>0</v>
      </c>
      <c r="L16" s="2">
        <f>+J16+K16</f>
        <v>0</v>
      </c>
      <c r="M16" s="10">
        <f>SUM(L16/186195002*100)</f>
        <v>0</v>
      </c>
      <c r="N16" s="2">
        <v>0</v>
      </c>
      <c r="O16" s="10">
        <f>SUM((H16+N16)/186195002*100)</f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ht="15">
      <c r="A17" s="2" t="s">
        <v>91</v>
      </c>
      <c r="B17" s="2" t="s">
        <v>102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SUM(H17/186195002*100)</f>
        <v>0</v>
      </c>
      <c r="J17" s="2">
        <v>0</v>
      </c>
      <c r="K17" s="2">
        <v>0</v>
      </c>
      <c r="L17" s="2">
        <f>+J17+K17</f>
        <v>0</v>
      </c>
      <c r="M17" s="10">
        <f>SUM(L17/186195002*100)</f>
        <v>0</v>
      </c>
      <c r="N17" s="2">
        <v>0</v>
      </c>
      <c r="O17" s="10">
        <f>SUM((H17+N17)/186195002*100)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>
      <c r="A19" s="2" t="s">
        <v>93</v>
      </c>
      <c r="B19" s="2" t="s">
        <v>103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SUM(H19/186195002*100)</f>
        <v>0</v>
      </c>
      <c r="J19" s="2">
        <v>0</v>
      </c>
      <c r="K19" s="2">
        <v>0</v>
      </c>
      <c r="L19" s="2">
        <f>+J19+K19</f>
        <v>0</v>
      </c>
      <c r="M19" s="10">
        <f>SUM(L19/186195002*100)</f>
        <v>0</v>
      </c>
      <c r="N19" s="2">
        <v>0</v>
      </c>
      <c r="O19" s="10">
        <f>SUM((H19+N19)/186195002*100)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>
      <c r="A21" s="2" t="s">
        <v>104</v>
      </c>
      <c r="B21" s="2" t="s">
        <v>105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SUM(H21/186195002*100)</f>
        <v>0</v>
      </c>
      <c r="J21" s="2">
        <v>0</v>
      </c>
      <c r="K21" s="2">
        <v>0</v>
      </c>
      <c r="L21" s="2">
        <f>+J21+K21</f>
        <v>0</v>
      </c>
      <c r="M21" s="10">
        <f>SUM(L21/186195002*100)</f>
        <v>0</v>
      </c>
      <c r="N21" s="2">
        <v>0</v>
      </c>
      <c r="O21" s="10">
        <f>SUM((H21+N21)/186195002*100)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4" customFormat="1" ht="15">
      <c r="A23" s="8"/>
      <c r="B23" s="8" t="s">
        <v>106</v>
      </c>
      <c r="C23" s="8"/>
      <c r="D23" s="8">
        <f aca="true" t="shared" si="1" ref="D23:P23">+D15+D16+D17+D19+D21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11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11">
        <f t="shared" si="1"/>
        <v>0</v>
      </c>
      <c r="N23" s="8">
        <f t="shared" si="1"/>
        <v>0</v>
      </c>
      <c r="O23" s="11">
        <f t="shared" si="1"/>
        <v>0</v>
      </c>
      <c r="P23" s="8">
        <f t="shared" si="1"/>
        <v>0</v>
      </c>
      <c r="Q23" s="11">
        <v>0</v>
      </c>
      <c r="R23" s="8">
        <f>+R15+R16+R17+R19+R21</f>
        <v>0</v>
      </c>
      <c r="S23" s="11">
        <f>+S15+S16+S17+S19+S21</f>
        <v>0</v>
      </c>
      <c r="T23" s="8">
        <f>+T15+T16+T17+T19+T21</f>
        <v>0</v>
      </c>
    </row>
    <row r="24" spans="1:20" s="4" customFormat="1" ht="15">
      <c r="A24" s="8"/>
      <c r="B24" s="8" t="s">
        <v>107</v>
      </c>
      <c r="C24" s="8"/>
      <c r="D24" s="8">
        <f aca="true" t="shared" si="2" ref="D24:P24">+(D13+D23)</f>
        <v>1</v>
      </c>
      <c r="E24" s="8">
        <f t="shared" si="2"/>
        <v>49095007</v>
      </c>
      <c r="F24" s="8">
        <f t="shared" si="2"/>
        <v>0</v>
      </c>
      <c r="G24" s="8">
        <f t="shared" si="2"/>
        <v>0</v>
      </c>
      <c r="H24" s="8">
        <f t="shared" si="2"/>
        <v>49095007</v>
      </c>
      <c r="I24" s="11">
        <f t="shared" si="2"/>
        <v>26.367521401030945</v>
      </c>
      <c r="J24" s="8">
        <f t="shared" si="2"/>
        <v>49095007</v>
      </c>
      <c r="K24" s="8">
        <f t="shared" si="2"/>
        <v>0</v>
      </c>
      <c r="L24" s="8">
        <f t="shared" si="2"/>
        <v>49095007</v>
      </c>
      <c r="M24" s="11">
        <f t="shared" si="2"/>
        <v>26.367521401030945</v>
      </c>
      <c r="N24" s="8">
        <f t="shared" si="2"/>
        <v>0</v>
      </c>
      <c r="O24" s="11">
        <f t="shared" si="2"/>
        <v>26.367521401030945</v>
      </c>
      <c r="P24" s="8">
        <f t="shared" si="2"/>
        <v>0</v>
      </c>
      <c r="Q24" s="11">
        <v>0</v>
      </c>
      <c r="R24" s="8">
        <f>+(R13+R23)</f>
        <v>0</v>
      </c>
      <c r="S24" s="11">
        <f>SUM(R24/H24*100)</f>
        <v>0</v>
      </c>
      <c r="T24" s="8">
        <f>+(T13+T23)</f>
        <v>49095007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22">
      <selection activeCell="E43" sqref="E43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108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ht="15">
      <c r="A7" s="3" t="s">
        <v>85</v>
      </c>
      <c r="B7" s="2" t="s">
        <v>102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87</v>
      </c>
      <c r="B8" s="2" t="s">
        <v>110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aca="true" t="shared" si="0" ref="I8:I19">SUM(H8/186195002*100)</f>
        <v>0</v>
      </c>
      <c r="J8" s="2">
        <v>0</v>
      </c>
      <c r="K8" s="2">
        <v>0</v>
      </c>
      <c r="L8" s="2">
        <f aca="true" t="shared" si="1" ref="L8:L19">+J8+K8</f>
        <v>0</v>
      </c>
      <c r="M8" s="10">
        <f aca="true" t="shared" si="2" ref="M8:M19">SUM(L8/186195002*100)</f>
        <v>0</v>
      </c>
      <c r="N8" s="2">
        <v>0</v>
      </c>
      <c r="O8" s="10">
        <f aca="true" t="shared" si="3" ref="O8:O19"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ht="15">
      <c r="A9" s="2" t="s">
        <v>89</v>
      </c>
      <c r="B9" s="2" t="s">
        <v>111</v>
      </c>
      <c r="C9" s="2"/>
      <c r="D9" s="2">
        <v>1</v>
      </c>
      <c r="E9" s="2">
        <v>1000</v>
      </c>
      <c r="F9" s="2">
        <v>0</v>
      </c>
      <c r="G9" s="2">
        <v>0</v>
      </c>
      <c r="H9" s="2">
        <v>1000</v>
      </c>
      <c r="I9" s="10">
        <f t="shared" si="0"/>
        <v>0.0005370713441599254</v>
      </c>
      <c r="J9" s="2">
        <v>1000</v>
      </c>
      <c r="K9" s="2">
        <v>0</v>
      </c>
      <c r="L9" s="2">
        <f t="shared" si="1"/>
        <v>1000</v>
      </c>
      <c r="M9" s="10">
        <f t="shared" si="2"/>
        <v>0.0005370713441599254</v>
      </c>
      <c r="N9" s="2">
        <v>0</v>
      </c>
      <c r="O9" s="10">
        <f t="shared" si="3"/>
        <v>0.0005370713441599254</v>
      </c>
      <c r="P9" s="2">
        <v>0</v>
      </c>
      <c r="Q9" s="10">
        <v>0</v>
      </c>
      <c r="R9" s="2" t="s">
        <v>71</v>
      </c>
      <c r="S9" s="2" t="s">
        <v>71</v>
      </c>
      <c r="T9" s="2">
        <v>1000</v>
      </c>
    </row>
    <row r="10" spans="1:20" ht="15">
      <c r="A10" s="2" t="s">
        <v>91</v>
      </c>
      <c r="B10" s="2" t="s">
        <v>112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ht="15">
      <c r="A11" s="2" t="s">
        <v>93</v>
      </c>
      <c r="B11" s="2" t="s">
        <v>113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ht="15">
      <c r="A12" s="2" t="s">
        <v>104</v>
      </c>
      <c r="B12" s="2" t="s">
        <v>114</v>
      </c>
      <c r="C12" s="2"/>
      <c r="D12" s="2">
        <v>4</v>
      </c>
      <c r="E12" s="2">
        <v>7782590</v>
      </c>
      <c r="F12" s="2">
        <v>0</v>
      </c>
      <c r="G12" s="2">
        <v>0</v>
      </c>
      <c r="H12" s="2">
        <v>7782590</v>
      </c>
      <c r="I12" s="10">
        <f t="shared" si="0"/>
        <v>4.179806072345594</v>
      </c>
      <c r="J12" s="2">
        <v>7782590</v>
      </c>
      <c r="K12" s="2">
        <v>0</v>
      </c>
      <c r="L12" s="2">
        <f t="shared" si="1"/>
        <v>7782590</v>
      </c>
      <c r="M12" s="10">
        <f t="shared" si="2"/>
        <v>4.179806072345594</v>
      </c>
      <c r="N12" s="2">
        <v>0</v>
      </c>
      <c r="O12" s="10">
        <f t="shared" si="3"/>
        <v>4.179806072345594</v>
      </c>
      <c r="P12" s="2">
        <v>0</v>
      </c>
      <c r="Q12" s="10">
        <v>0</v>
      </c>
      <c r="R12" s="2" t="s">
        <v>71</v>
      </c>
      <c r="S12" s="2" t="s">
        <v>71</v>
      </c>
      <c r="T12" s="2">
        <v>7782590</v>
      </c>
    </row>
    <row r="13" spans="1:20" ht="15">
      <c r="A13" s="2"/>
      <c r="B13" s="2" t="s">
        <v>115</v>
      </c>
      <c r="C13" s="2" t="s">
        <v>116</v>
      </c>
      <c r="D13" s="2">
        <v>1</v>
      </c>
      <c r="E13" s="2">
        <v>4543691</v>
      </c>
      <c r="F13" s="2">
        <v>0</v>
      </c>
      <c r="G13" s="2">
        <v>0</v>
      </c>
      <c r="H13" s="2">
        <v>4543691</v>
      </c>
      <c r="I13" s="10">
        <f t="shared" si="0"/>
        <v>2.4402862328173556</v>
      </c>
      <c r="J13" s="2">
        <v>4543691</v>
      </c>
      <c r="K13" s="2">
        <v>0</v>
      </c>
      <c r="L13" s="2">
        <f t="shared" si="1"/>
        <v>4543691</v>
      </c>
      <c r="M13" s="10">
        <f t="shared" si="2"/>
        <v>2.4402862328173556</v>
      </c>
      <c r="N13" s="2">
        <v>0</v>
      </c>
      <c r="O13" s="10">
        <f t="shared" si="3"/>
        <v>2.4402862328173556</v>
      </c>
      <c r="P13" s="2">
        <v>0</v>
      </c>
      <c r="Q13" s="10">
        <f>SUM(P13/H13*100)</f>
        <v>0</v>
      </c>
      <c r="R13" s="2" t="s">
        <v>71</v>
      </c>
      <c r="S13" s="2" t="s">
        <v>71</v>
      </c>
      <c r="T13" s="2">
        <v>4543691</v>
      </c>
    </row>
    <row r="14" spans="1:20" ht="15">
      <c r="A14" s="2"/>
      <c r="B14" s="2" t="s">
        <v>117</v>
      </c>
      <c r="C14" s="2" t="s">
        <v>118</v>
      </c>
      <c r="D14" s="2">
        <v>1</v>
      </c>
      <c r="E14" s="2">
        <v>3178299</v>
      </c>
      <c r="F14" s="2">
        <v>0</v>
      </c>
      <c r="G14" s="2">
        <v>0</v>
      </c>
      <c r="H14" s="2">
        <v>3178299</v>
      </c>
      <c r="I14" s="10">
        <f t="shared" si="0"/>
        <v>1.7069733160721468</v>
      </c>
      <c r="J14" s="2">
        <v>3178299</v>
      </c>
      <c r="K14" s="2">
        <v>0</v>
      </c>
      <c r="L14" s="2">
        <f t="shared" si="1"/>
        <v>3178299</v>
      </c>
      <c r="M14" s="10">
        <f t="shared" si="2"/>
        <v>1.7069733160721468</v>
      </c>
      <c r="N14" s="2">
        <v>0</v>
      </c>
      <c r="O14" s="10">
        <f t="shared" si="3"/>
        <v>1.7069733160721468</v>
      </c>
      <c r="P14" s="2">
        <v>0</v>
      </c>
      <c r="Q14" s="10">
        <f>SUM(P14/H14*100)</f>
        <v>0</v>
      </c>
      <c r="R14" s="2" t="s">
        <v>71</v>
      </c>
      <c r="S14" s="2" t="s">
        <v>71</v>
      </c>
      <c r="T14" s="2">
        <v>3178299</v>
      </c>
    </row>
    <row r="15" spans="1:20" ht="15">
      <c r="A15" s="2" t="s">
        <v>119</v>
      </c>
      <c r="B15" s="2" t="s">
        <v>92</v>
      </c>
      <c r="C15" s="2"/>
      <c r="D15" s="2">
        <v>4</v>
      </c>
      <c r="E15" s="2">
        <v>247094</v>
      </c>
      <c r="F15" s="2">
        <v>0</v>
      </c>
      <c r="G15" s="2">
        <v>0</v>
      </c>
      <c r="H15" s="2">
        <v>247094</v>
      </c>
      <c r="I15" s="10">
        <f t="shared" si="0"/>
        <v>0.1327071067138526</v>
      </c>
      <c r="J15" s="2">
        <v>247094</v>
      </c>
      <c r="K15" s="2">
        <v>0</v>
      </c>
      <c r="L15" s="2">
        <f t="shared" si="1"/>
        <v>247094</v>
      </c>
      <c r="M15" s="10">
        <f t="shared" si="2"/>
        <v>0.1327071067138526</v>
      </c>
      <c r="N15" s="2">
        <v>0</v>
      </c>
      <c r="O15" s="10">
        <f t="shared" si="3"/>
        <v>0.1327071067138526</v>
      </c>
      <c r="P15" s="2">
        <v>0</v>
      </c>
      <c r="Q15" s="10">
        <v>0</v>
      </c>
      <c r="R15" s="2" t="s">
        <v>71</v>
      </c>
      <c r="S15" s="2" t="s">
        <v>71</v>
      </c>
      <c r="T15" s="2">
        <v>247094</v>
      </c>
    </row>
    <row r="16" spans="1:20" ht="15">
      <c r="A16" s="2" t="s">
        <v>120</v>
      </c>
      <c r="B16" s="2" t="s">
        <v>121</v>
      </c>
      <c r="C16" s="2"/>
      <c r="D16" s="2">
        <v>3</v>
      </c>
      <c r="E16" s="2">
        <v>7828472</v>
      </c>
      <c r="F16" s="2">
        <v>0</v>
      </c>
      <c r="G16" s="2">
        <v>0</v>
      </c>
      <c r="H16" s="2">
        <v>7828472</v>
      </c>
      <c r="I16" s="10">
        <f t="shared" si="0"/>
        <v>4.204447979758339</v>
      </c>
      <c r="J16" s="2">
        <v>7828472</v>
      </c>
      <c r="K16" s="2">
        <v>0</v>
      </c>
      <c r="L16" s="2">
        <f t="shared" si="1"/>
        <v>7828472</v>
      </c>
      <c r="M16" s="10">
        <f t="shared" si="2"/>
        <v>4.204447979758339</v>
      </c>
      <c r="N16" s="2">
        <v>0</v>
      </c>
      <c r="O16" s="10">
        <f t="shared" si="3"/>
        <v>4.204447979758339</v>
      </c>
      <c r="P16" s="2">
        <v>0</v>
      </c>
      <c r="Q16" s="10">
        <v>0</v>
      </c>
      <c r="R16" s="2" t="s">
        <v>71</v>
      </c>
      <c r="S16" s="2" t="s">
        <v>71</v>
      </c>
      <c r="T16" s="2">
        <v>7828472</v>
      </c>
    </row>
    <row r="17" spans="1:20" ht="15">
      <c r="A17" s="2"/>
      <c r="B17" s="2" t="s">
        <v>122</v>
      </c>
      <c r="C17" s="2" t="s">
        <v>123</v>
      </c>
      <c r="D17" s="2">
        <v>1</v>
      </c>
      <c r="E17" s="2">
        <v>2000000</v>
      </c>
      <c r="F17" s="2">
        <v>0</v>
      </c>
      <c r="G17" s="2">
        <v>0</v>
      </c>
      <c r="H17" s="2">
        <v>2000000</v>
      </c>
      <c r="I17" s="10">
        <f t="shared" si="0"/>
        <v>1.0741426883198508</v>
      </c>
      <c r="J17" s="2">
        <v>2000000</v>
      </c>
      <c r="K17" s="2">
        <v>0</v>
      </c>
      <c r="L17" s="2">
        <f t="shared" si="1"/>
        <v>2000000</v>
      </c>
      <c r="M17" s="10">
        <f t="shared" si="2"/>
        <v>1.0741426883198508</v>
      </c>
      <c r="N17" s="2">
        <v>0</v>
      </c>
      <c r="O17" s="10">
        <f t="shared" si="3"/>
        <v>1.0741426883198508</v>
      </c>
      <c r="P17" s="2">
        <v>0</v>
      </c>
      <c r="Q17" s="10">
        <f>SUM(P17/H17*100)</f>
        <v>0</v>
      </c>
      <c r="R17" s="2" t="s">
        <v>71</v>
      </c>
      <c r="S17" s="2" t="s">
        <v>71</v>
      </c>
      <c r="T17" s="2">
        <v>2000000</v>
      </c>
    </row>
    <row r="18" spans="1:20" ht="15">
      <c r="A18" s="2"/>
      <c r="B18" s="2" t="s">
        <v>124</v>
      </c>
      <c r="C18" s="2" t="s">
        <v>125</v>
      </c>
      <c r="D18" s="2">
        <v>1</v>
      </c>
      <c r="E18" s="2">
        <v>4507872</v>
      </c>
      <c r="F18" s="2">
        <v>0</v>
      </c>
      <c r="G18" s="2">
        <v>0</v>
      </c>
      <c r="H18" s="2">
        <v>4507872</v>
      </c>
      <c r="I18" s="10">
        <f t="shared" si="0"/>
        <v>2.421048874340891</v>
      </c>
      <c r="J18" s="2">
        <v>4507872</v>
      </c>
      <c r="K18" s="2">
        <v>0</v>
      </c>
      <c r="L18" s="2">
        <f t="shared" si="1"/>
        <v>4507872</v>
      </c>
      <c r="M18" s="10">
        <f t="shared" si="2"/>
        <v>2.421048874340891</v>
      </c>
      <c r="N18" s="2">
        <v>0</v>
      </c>
      <c r="O18" s="10">
        <f t="shared" si="3"/>
        <v>2.421048874340891</v>
      </c>
      <c r="P18" s="2">
        <v>0</v>
      </c>
      <c r="Q18" s="10">
        <f>SUM(P18/H18*100)</f>
        <v>0</v>
      </c>
      <c r="R18" s="2" t="s">
        <v>71</v>
      </c>
      <c r="S18" s="2" t="s">
        <v>71</v>
      </c>
      <c r="T18" s="2">
        <v>4507872</v>
      </c>
    </row>
    <row r="19" spans="1:20" ht="15">
      <c r="A19" s="2" t="s">
        <v>126</v>
      </c>
      <c r="B19" s="2" t="s">
        <v>127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 t="shared" si="0"/>
        <v>0</v>
      </c>
      <c r="J19" s="2">
        <v>0</v>
      </c>
      <c r="K19" s="2">
        <v>0</v>
      </c>
      <c r="L19" s="2">
        <f t="shared" si="1"/>
        <v>0</v>
      </c>
      <c r="M19" s="10">
        <f t="shared" si="2"/>
        <v>0</v>
      </c>
      <c r="N19" s="2">
        <v>0</v>
      </c>
      <c r="O19" s="10">
        <f t="shared" si="3"/>
        <v>0</v>
      </c>
      <c r="P19" s="2">
        <v>0</v>
      </c>
      <c r="Q19" s="10">
        <v>0</v>
      </c>
      <c r="R19" s="2" t="s">
        <v>71</v>
      </c>
      <c r="S19" s="2" t="s">
        <v>71</v>
      </c>
      <c r="T19" s="2">
        <v>0</v>
      </c>
    </row>
    <row r="20" spans="1:20" ht="15">
      <c r="A20" s="2" t="s">
        <v>128</v>
      </c>
      <c r="B20" s="2" t="s">
        <v>94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4" customFormat="1" ht="15">
      <c r="A21" s="8"/>
      <c r="B21" s="8" t="s">
        <v>129</v>
      </c>
      <c r="C21" s="8"/>
      <c r="D21" s="8">
        <f aca="true" t="shared" si="4" ref="D21:P21">+D8+D9+D10+D11+D12+D15+D16+D19</f>
        <v>12</v>
      </c>
      <c r="E21" s="8">
        <f t="shared" si="4"/>
        <v>15859156</v>
      </c>
      <c r="F21" s="8">
        <f t="shared" si="4"/>
        <v>0</v>
      </c>
      <c r="G21" s="8">
        <f t="shared" si="4"/>
        <v>0</v>
      </c>
      <c r="H21" s="8">
        <f t="shared" si="4"/>
        <v>15859156</v>
      </c>
      <c r="I21" s="11">
        <f t="shared" si="4"/>
        <v>8.517498230161946</v>
      </c>
      <c r="J21" s="8">
        <f t="shared" si="4"/>
        <v>15859156</v>
      </c>
      <c r="K21" s="8">
        <f t="shared" si="4"/>
        <v>0</v>
      </c>
      <c r="L21" s="8">
        <f t="shared" si="4"/>
        <v>15859156</v>
      </c>
      <c r="M21" s="11">
        <f t="shared" si="4"/>
        <v>8.517498230161946</v>
      </c>
      <c r="N21" s="8">
        <f t="shared" si="4"/>
        <v>0</v>
      </c>
      <c r="O21" s="11">
        <f t="shared" si="4"/>
        <v>8.517498230161946</v>
      </c>
      <c r="P21" s="8">
        <f t="shared" si="4"/>
        <v>0</v>
      </c>
      <c r="Q21" s="11">
        <v>0</v>
      </c>
      <c r="R21" s="8" t="s">
        <v>71</v>
      </c>
      <c r="S21" s="8" t="s">
        <v>71</v>
      </c>
      <c r="T21" s="8">
        <f>+T8+T9+T10+T11+T12+T15+T16+T19</f>
        <v>15859156</v>
      </c>
    </row>
    <row r="22" spans="1:20" ht="15">
      <c r="A22" s="3" t="s">
        <v>98</v>
      </c>
      <c r="B22" s="2" t="s">
        <v>130</v>
      </c>
      <c r="C22" s="2"/>
      <c r="D22" s="2">
        <v>1</v>
      </c>
      <c r="E22" s="2">
        <v>10000000</v>
      </c>
      <c r="F22" s="2">
        <v>0</v>
      </c>
      <c r="G22" s="2">
        <v>0</v>
      </c>
      <c r="H22" s="2">
        <v>10000000</v>
      </c>
      <c r="I22" s="10">
        <f>SUM(H22/186195002*100)</f>
        <v>5.370713441599254</v>
      </c>
      <c r="J22" s="2">
        <v>10000000</v>
      </c>
      <c r="K22" s="2">
        <v>0</v>
      </c>
      <c r="L22" s="2">
        <f>+J22+K22</f>
        <v>10000000</v>
      </c>
      <c r="M22" s="10">
        <f>SUM(L22/186195002*100)</f>
        <v>5.370713441599254</v>
      </c>
      <c r="N22" s="2">
        <v>0</v>
      </c>
      <c r="O22" s="10">
        <f>SUM((H22+N22)/186195002*100)</f>
        <v>5.370713441599254</v>
      </c>
      <c r="P22" s="2">
        <v>0</v>
      </c>
      <c r="Q22" s="10">
        <v>0</v>
      </c>
      <c r="R22" s="2" t="s">
        <v>71</v>
      </c>
      <c r="S22" s="2" t="s">
        <v>71</v>
      </c>
      <c r="T22" s="2">
        <v>10000000</v>
      </c>
    </row>
    <row r="23" spans="1:20" ht="15">
      <c r="A23" s="2"/>
      <c r="B23" s="2" t="s">
        <v>131</v>
      </c>
      <c r="C23" s="2" t="s">
        <v>132</v>
      </c>
      <c r="D23" s="2">
        <v>1</v>
      </c>
      <c r="E23" s="2">
        <v>10000000</v>
      </c>
      <c r="F23" s="2">
        <v>0</v>
      </c>
      <c r="G23" s="2">
        <v>0</v>
      </c>
      <c r="H23" s="2">
        <v>10000000</v>
      </c>
      <c r="I23" s="10">
        <f>SUM(H23/186195002*100)</f>
        <v>5.370713441599254</v>
      </c>
      <c r="J23" s="2">
        <v>10000000</v>
      </c>
      <c r="K23" s="2">
        <v>0</v>
      </c>
      <c r="L23" s="2">
        <f>+J23+K23</f>
        <v>10000000</v>
      </c>
      <c r="M23" s="10">
        <f>SUM(L23/186195002*100)</f>
        <v>5.370713441599254</v>
      </c>
      <c r="N23" s="2">
        <v>0</v>
      </c>
      <c r="O23" s="10">
        <f>SUM((H23+N23)/186195002*100)</f>
        <v>5.370713441599254</v>
      </c>
      <c r="P23" s="2">
        <v>0</v>
      </c>
      <c r="Q23" s="10">
        <f>SUM(P23/H23*100)</f>
        <v>0</v>
      </c>
      <c r="R23" s="2" t="s">
        <v>71</v>
      </c>
      <c r="S23" s="2" t="s">
        <v>71</v>
      </c>
      <c r="T23" s="2">
        <v>10000000</v>
      </c>
    </row>
    <row r="24" spans="1:20" s="4" customFormat="1" ht="15">
      <c r="A24" s="8"/>
      <c r="B24" s="8" t="s">
        <v>133</v>
      </c>
      <c r="C24" s="8"/>
      <c r="D24" s="8">
        <f aca="true" t="shared" si="5" ref="D24:P24">+D22</f>
        <v>1</v>
      </c>
      <c r="E24" s="8">
        <f t="shared" si="5"/>
        <v>10000000</v>
      </c>
      <c r="F24" s="8">
        <f t="shared" si="5"/>
        <v>0</v>
      </c>
      <c r="G24" s="8">
        <f t="shared" si="5"/>
        <v>0</v>
      </c>
      <c r="H24" s="8">
        <f t="shared" si="5"/>
        <v>10000000</v>
      </c>
      <c r="I24" s="11">
        <f t="shared" si="5"/>
        <v>5.370713441599254</v>
      </c>
      <c r="J24" s="8">
        <f t="shared" si="5"/>
        <v>10000000</v>
      </c>
      <c r="K24" s="8">
        <f t="shared" si="5"/>
        <v>0</v>
      </c>
      <c r="L24" s="8">
        <f t="shared" si="5"/>
        <v>10000000</v>
      </c>
      <c r="M24" s="11">
        <f t="shared" si="5"/>
        <v>5.370713441599254</v>
      </c>
      <c r="N24" s="8">
        <f t="shared" si="5"/>
        <v>0</v>
      </c>
      <c r="O24" s="11">
        <f t="shared" si="5"/>
        <v>5.370713441599254</v>
      </c>
      <c r="P24" s="8">
        <f t="shared" si="5"/>
        <v>0</v>
      </c>
      <c r="Q24" s="11">
        <v>0</v>
      </c>
      <c r="R24" s="8" t="str">
        <f>+R22</f>
        <v>NA</v>
      </c>
      <c r="S24" s="8" t="str">
        <f>+S22</f>
        <v>NA</v>
      </c>
      <c r="T24" s="8">
        <f>+T22</f>
        <v>10000000</v>
      </c>
    </row>
    <row r="25" spans="1:20" ht="15">
      <c r="A25" s="3" t="s">
        <v>134</v>
      </c>
      <c r="B25" s="2" t="s">
        <v>135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">
      <c r="A26" s="3" t="s">
        <v>87</v>
      </c>
      <c r="B26" s="2" t="s">
        <v>136</v>
      </c>
      <c r="C26" s="2"/>
      <c r="D26" s="2">
        <v>78830</v>
      </c>
      <c r="E26" s="2">
        <v>48938423</v>
      </c>
      <c r="F26" s="2">
        <v>0</v>
      </c>
      <c r="G26" s="2">
        <v>0</v>
      </c>
      <c r="H26" s="2">
        <v>48938423</v>
      </c>
      <c r="I26" s="10">
        <f>SUM(H26/186195002*100)</f>
        <v>26.28342462167701</v>
      </c>
      <c r="J26" s="2">
        <v>48938423</v>
      </c>
      <c r="K26" s="2">
        <v>0</v>
      </c>
      <c r="L26" s="2">
        <f>+J26+K26</f>
        <v>48938423</v>
      </c>
      <c r="M26" s="10">
        <f>SUM(L26/186195002*100)</f>
        <v>26.28342462167701</v>
      </c>
      <c r="N26" s="2">
        <v>0</v>
      </c>
      <c r="O26" s="10">
        <f>SUM((H26+N26)/186195002*100)</f>
        <v>26.28342462167701</v>
      </c>
      <c r="P26" s="2">
        <v>0</v>
      </c>
      <c r="Q26" s="10">
        <v>0</v>
      </c>
      <c r="R26" s="2" t="s">
        <v>71</v>
      </c>
      <c r="S26" s="2" t="s">
        <v>71</v>
      </c>
      <c r="T26" s="2">
        <v>48413115</v>
      </c>
    </row>
    <row r="27" spans="1:20" ht="15">
      <c r="A27" s="2"/>
      <c r="B27" s="2" t="s">
        <v>137</v>
      </c>
      <c r="C27" s="2"/>
      <c r="D27" s="2">
        <v>453</v>
      </c>
      <c r="E27" s="2">
        <v>34648977</v>
      </c>
      <c r="F27" s="2">
        <v>0</v>
      </c>
      <c r="G27" s="2">
        <v>0</v>
      </c>
      <c r="H27" s="2">
        <v>34648977</v>
      </c>
      <c r="I27" s="10">
        <f>SUM(H27/186195002*100)</f>
        <v>18.60897265115634</v>
      </c>
      <c r="J27" s="2">
        <v>34648977</v>
      </c>
      <c r="K27" s="2">
        <v>0</v>
      </c>
      <c r="L27" s="2">
        <f>+J27+K27</f>
        <v>34648977</v>
      </c>
      <c r="M27" s="10">
        <f>SUM(L27/186195002*100)</f>
        <v>18.60897265115634</v>
      </c>
      <c r="N27" s="2">
        <v>0</v>
      </c>
      <c r="O27" s="10">
        <f>SUM((H27+N27)/186195002*100)</f>
        <v>18.60897265115634</v>
      </c>
      <c r="P27" s="2">
        <v>0</v>
      </c>
      <c r="Q27" s="10">
        <v>0</v>
      </c>
      <c r="R27" s="2" t="s">
        <v>71</v>
      </c>
      <c r="S27" s="2" t="s">
        <v>71</v>
      </c>
      <c r="T27" s="2">
        <v>34648977</v>
      </c>
    </row>
    <row r="28" spans="1:2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">
      <c r="A29" s="2" t="s">
        <v>89</v>
      </c>
      <c r="B29" s="2" t="s">
        <v>138</v>
      </c>
      <c r="C29" s="2"/>
      <c r="D29" s="2">
        <v>4</v>
      </c>
      <c r="E29" s="2">
        <v>36518</v>
      </c>
      <c r="F29" s="2">
        <v>0</v>
      </c>
      <c r="G29" s="2">
        <v>0</v>
      </c>
      <c r="H29" s="2">
        <v>36518</v>
      </c>
      <c r="I29" s="10">
        <f>SUM(H29/186195002*100)</f>
        <v>0.019612771346032155</v>
      </c>
      <c r="J29" s="2">
        <v>36518</v>
      </c>
      <c r="K29" s="2">
        <v>0</v>
      </c>
      <c r="L29" s="2">
        <f>+J29+K29</f>
        <v>36518</v>
      </c>
      <c r="M29" s="10">
        <f>SUM(L29/186195002*100)</f>
        <v>0.019612771346032155</v>
      </c>
      <c r="N29" s="2">
        <v>0</v>
      </c>
      <c r="O29" s="10">
        <f>SUM((H29+N29)/186195002*100)</f>
        <v>0.019612771346032155</v>
      </c>
      <c r="P29" s="2">
        <v>0</v>
      </c>
      <c r="Q29" s="10">
        <v>0</v>
      </c>
      <c r="R29" s="2" t="s">
        <v>71</v>
      </c>
      <c r="S29" s="2" t="s">
        <v>71</v>
      </c>
      <c r="T29" s="2">
        <v>36518</v>
      </c>
    </row>
    <row r="30" spans="1:20" ht="15">
      <c r="A30" s="2" t="s">
        <v>91</v>
      </c>
      <c r="B30" s="2" t="s">
        <v>139</v>
      </c>
      <c r="C30" s="2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0">
        <f>SUM(H30/186195002*100)</f>
        <v>0</v>
      </c>
      <c r="J30" s="2">
        <v>0</v>
      </c>
      <c r="K30" s="2">
        <v>0</v>
      </c>
      <c r="L30" s="2">
        <f>+J30+K30</f>
        <v>0</v>
      </c>
      <c r="M30" s="10">
        <f>SUM(L30/186195002*100)</f>
        <v>0</v>
      </c>
      <c r="N30" s="2">
        <v>0</v>
      </c>
      <c r="O30" s="10">
        <f>SUM((H30+N30)/186195002*100)</f>
        <v>0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 ht="15">
      <c r="A31" s="2" t="s">
        <v>93</v>
      </c>
      <c r="B31" s="2" t="s">
        <v>140</v>
      </c>
      <c r="C31" s="2"/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0">
        <f>SUM(H31/186195002*100)</f>
        <v>0</v>
      </c>
      <c r="J31" s="2">
        <v>0</v>
      </c>
      <c r="K31" s="2">
        <v>0</v>
      </c>
      <c r="L31" s="2">
        <f>+J31+K31</f>
        <v>0</v>
      </c>
      <c r="M31" s="10">
        <f>SUM(L31/186195002*100)</f>
        <v>0</v>
      </c>
      <c r="N31" s="2">
        <v>0</v>
      </c>
      <c r="O31" s="10">
        <f>SUM((H31+N31)/186195002*100)</f>
        <v>0</v>
      </c>
      <c r="P31" s="2">
        <v>0</v>
      </c>
      <c r="Q31" s="10">
        <v>0</v>
      </c>
      <c r="R31" s="2" t="s">
        <v>71</v>
      </c>
      <c r="S31" s="2" t="s">
        <v>71</v>
      </c>
      <c r="T31" s="2">
        <v>0</v>
      </c>
    </row>
    <row r="32" spans="1:20" ht="15">
      <c r="A32" s="2" t="s">
        <v>104</v>
      </c>
      <c r="B32" s="2" t="s">
        <v>94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>
      <c r="A33" s="2"/>
      <c r="B33" s="2" t="s">
        <v>141</v>
      </c>
      <c r="C33" s="2"/>
      <c r="D33" s="2">
        <v>4</v>
      </c>
      <c r="E33" s="2">
        <v>18000</v>
      </c>
      <c r="F33" s="2">
        <v>0</v>
      </c>
      <c r="G33" s="2">
        <v>0</v>
      </c>
      <c r="H33" s="2">
        <v>18000</v>
      </c>
      <c r="I33" s="10">
        <f aca="true" t="shared" si="6" ref="I33:I38">SUM(H33/186195002*100)</f>
        <v>0.009667284194878657</v>
      </c>
      <c r="J33" s="2">
        <v>18000</v>
      </c>
      <c r="K33" s="2">
        <v>0</v>
      </c>
      <c r="L33" s="2">
        <f aca="true" t="shared" si="7" ref="L33:L38">+J33+K33</f>
        <v>18000</v>
      </c>
      <c r="M33" s="10">
        <f aca="true" t="shared" si="8" ref="M33:M38">SUM(L33/186195002*100)</f>
        <v>0.009667284194878657</v>
      </c>
      <c r="N33" s="2">
        <v>0</v>
      </c>
      <c r="O33" s="10">
        <f aca="true" t="shared" si="9" ref="O33:O38">SUM((H33+N33)/186195002*100)</f>
        <v>0.009667284194878657</v>
      </c>
      <c r="P33" s="2">
        <v>0</v>
      </c>
      <c r="Q33" s="10">
        <v>0</v>
      </c>
      <c r="R33" s="2" t="s">
        <v>71</v>
      </c>
      <c r="S33" s="2" t="s">
        <v>71</v>
      </c>
      <c r="T33" s="2">
        <v>11000</v>
      </c>
    </row>
    <row r="34" spans="1:20" ht="15">
      <c r="A34" s="2"/>
      <c r="B34" s="2" t="s">
        <v>142</v>
      </c>
      <c r="C34" s="2"/>
      <c r="D34" s="2">
        <v>566</v>
      </c>
      <c r="E34" s="2">
        <v>2282999</v>
      </c>
      <c r="F34" s="2">
        <v>0</v>
      </c>
      <c r="G34" s="2">
        <v>0</v>
      </c>
      <c r="H34" s="2">
        <v>2282999</v>
      </c>
      <c r="I34" s="10">
        <f t="shared" si="6"/>
        <v>1.2261333416457656</v>
      </c>
      <c r="J34" s="2">
        <v>2282999</v>
      </c>
      <c r="K34" s="2">
        <v>0</v>
      </c>
      <c r="L34" s="2">
        <f t="shared" si="7"/>
        <v>2282999</v>
      </c>
      <c r="M34" s="10">
        <f t="shared" si="8"/>
        <v>1.2261333416457656</v>
      </c>
      <c r="N34" s="2">
        <v>0</v>
      </c>
      <c r="O34" s="10">
        <f t="shared" si="9"/>
        <v>1.2261333416457656</v>
      </c>
      <c r="P34" s="2">
        <v>0</v>
      </c>
      <c r="Q34" s="10">
        <v>0</v>
      </c>
      <c r="R34" s="2" t="s">
        <v>71</v>
      </c>
      <c r="S34" s="2" t="s">
        <v>71</v>
      </c>
      <c r="T34" s="2">
        <v>2282999</v>
      </c>
    </row>
    <row r="35" spans="1:20" ht="15">
      <c r="A35" s="2"/>
      <c r="B35" s="2" t="s">
        <v>143</v>
      </c>
      <c r="C35" s="2"/>
      <c r="D35" s="2">
        <v>80</v>
      </c>
      <c r="E35" s="2">
        <v>618622</v>
      </c>
      <c r="F35" s="2">
        <v>0</v>
      </c>
      <c r="G35" s="2">
        <v>0</v>
      </c>
      <c r="H35" s="2">
        <v>618622</v>
      </c>
      <c r="I35" s="10">
        <f t="shared" si="6"/>
        <v>0.33224414906690136</v>
      </c>
      <c r="J35" s="2">
        <v>618622</v>
      </c>
      <c r="K35" s="2">
        <v>0</v>
      </c>
      <c r="L35" s="2">
        <f t="shared" si="7"/>
        <v>618622</v>
      </c>
      <c r="M35" s="10">
        <f t="shared" si="8"/>
        <v>0.33224414906690136</v>
      </c>
      <c r="N35" s="2">
        <v>0</v>
      </c>
      <c r="O35" s="10">
        <f t="shared" si="9"/>
        <v>0.33224414906690136</v>
      </c>
      <c r="P35" s="2">
        <v>0</v>
      </c>
      <c r="Q35" s="10">
        <v>0</v>
      </c>
      <c r="R35" s="2" t="s">
        <v>71</v>
      </c>
      <c r="S35" s="2" t="s">
        <v>71</v>
      </c>
      <c r="T35" s="2">
        <v>618622</v>
      </c>
    </row>
    <row r="36" spans="1:20" ht="15">
      <c r="A36" s="2"/>
      <c r="B36" s="2" t="s">
        <v>144</v>
      </c>
      <c r="C36" s="2"/>
      <c r="D36" s="2">
        <v>233</v>
      </c>
      <c r="E36" s="2">
        <v>2100888</v>
      </c>
      <c r="F36" s="2">
        <v>0</v>
      </c>
      <c r="G36" s="2">
        <v>0</v>
      </c>
      <c r="H36" s="2">
        <v>2100888</v>
      </c>
      <c r="I36" s="10">
        <f t="shared" si="6"/>
        <v>1.1283267420894574</v>
      </c>
      <c r="J36" s="2">
        <v>2100888</v>
      </c>
      <c r="K36" s="2">
        <v>0</v>
      </c>
      <c r="L36" s="2">
        <f t="shared" si="7"/>
        <v>2100888</v>
      </c>
      <c r="M36" s="10">
        <f t="shared" si="8"/>
        <v>1.1283267420894574</v>
      </c>
      <c r="N36" s="2">
        <v>0</v>
      </c>
      <c r="O36" s="10">
        <f t="shared" si="9"/>
        <v>1.1283267420894574</v>
      </c>
      <c r="P36" s="2">
        <v>0</v>
      </c>
      <c r="Q36" s="10">
        <v>0</v>
      </c>
      <c r="R36" s="2" t="s">
        <v>71</v>
      </c>
      <c r="S36" s="2" t="s">
        <v>71</v>
      </c>
      <c r="T36" s="2">
        <v>2100888</v>
      </c>
    </row>
    <row r="37" spans="1:20" ht="15">
      <c r="A37" s="2"/>
      <c r="B37" s="2" t="s">
        <v>145</v>
      </c>
      <c r="C37" s="2"/>
      <c r="D37" s="2">
        <v>889</v>
      </c>
      <c r="E37" s="2">
        <v>22055457</v>
      </c>
      <c r="F37" s="2">
        <v>0</v>
      </c>
      <c r="G37" s="2">
        <v>0</v>
      </c>
      <c r="H37" s="2">
        <v>22055457</v>
      </c>
      <c r="I37" s="10">
        <f t="shared" si="6"/>
        <v>11.845353937051437</v>
      </c>
      <c r="J37" s="2">
        <v>22055457</v>
      </c>
      <c r="K37" s="2">
        <v>0</v>
      </c>
      <c r="L37" s="2">
        <f t="shared" si="7"/>
        <v>22055457</v>
      </c>
      <c r="M37" s="10">
        <f t="shared" si="8"/>
        <v>11.845353937051437</v>
      </c>
      <c r="N37" s="2">
        <v>0</v>
      </c>
      <c r="O37" s="10">
        <f t="shared" si="9"/>
        <v>11.845353937051437</v>
      </c>
      <c r="P37" s="2">
        <v>0</v>
      </c>
      <c r="Q37" s="10">
        <v>0</v>
      </c>
      <c r="R37" s="2" t="s">
        <v>71</v>
      </c>
      <c r="S37" s="2" t="s">
        <v>71</v>
      </c>
      <c r="T37" s="2">
        <v>22052657</v>
      </c>
    </row>
    <row r="38" spans="1:20" ht="15">
      <c r="A38" s="2"/>
      <c r="B38" s="2" t="s">
        <v>146</v>
      </c>
      <c r="C38" s="2"/>
      <c r="D38" s="2">
        <v>3</v>
      </c>
      <c r="E38" s="2">
        <v>540955</v>
      </c>
      <c r="F38" s="2">
        <v>0</v>
      </c>
      <c r="G38" s="2">
        <v>0</v>
      </c>
      <c r="H38" s="2">
        <v>540955</v>
      </c>
      <c r="I38" s="10">
        <f t="shared" si="6"/>
        <v>0.2905314289800324</v>
      </c>
      <c r="J38" s="2">
        <v>540955</v>
      </c>
      <c r="K38" s="2">
        <v>0</v>
      </c>
      <c r="L38" s="2">
        <f t="shared" si="7"/>
        <v>540955</v>
      </c>
      <c r="M38" s="10">
        <f t="shared" si="8"/>
        <v>0.2905314289800324</v>
      </c>
      <c r="N38" s="2">
        <v>0</v>
      </c>
      <c r="O38" s="10">
        <f t="shared" si="9"/>
        <v>0.2905314289800324</v>
      </c>
      <c r="P38" s="2">
        <v>0</v>
      </c>
      <c r="Q38" s="10">
        <v>0</v>
      </c>
      <c r="R38" s="2" t="s">
        <v>71</v>
      </c>
      <c r="S38" s="2" t="s">
        <v>71</v>
      </c>
      <c r="T38" s="2">
        <v>540955</v>
      </c>
    </row>
    <row r="39" spans="1:20" s="4" customFormat="1" ht="15">
      <c r="A39" s="8"/>
      <c r="B39" s="8" t="s">
        <v>147</v>
      </c>
      <c r="C39" s="8"/>
      <c r="D39" s="8">
        <f aca="true" t="shared" si="10" ref="D39:P39">+D26+D27+D29+D30+D31+D33+D34+D35+D36+D37+D38</f>
        <v>81062</v>
      </c>
      <c r="E39" s="8">
        <f t="shared" si="10"/>
        <v>111240839</v>
      </c>
      <c r="F39" s="8">
        <f t="shared" si="10"/>
        <v>0</v>
      </c>
      <c r="G39" s="8">
        <f t="shared" si="10"/>
        <v>0</v>
      </c>
      <c r="H39" s="8">
        <f t="shared" si="10"/>
        <v>111240839</v>
      </c>
      <c r="I39" s="11">
        <f t="shared" si="10"/>
        <v>59.744266927207846</v>
      </c>
      <c r="J39" s="8">
        <f t="shared" si="10"/>
        <v>111240839</v>
      </c>
      <c r="K39" s="8">
        <f t="shared" si="10"/>
        <v>0</v>
      </c>
      <c r="L39" s="8">
        <f t="shared" si="10"/>
        <v>111240839</v>
      </c>
      <c r="M39" s="11">
        <f t="shared" si="10"/>
        <v>59.744266927207846</v>
      </c>
      <c r="N39" s="8">
        <f t="shared" si="10"/>
        <v>0</v>
      </c>
      <c r="O39" s="11">
        <f t="shared" si="10"/>
        <v>59.744266927207846</v>
      </c>
      <c r="P39" s="8">
        <f t="shared" si="10"/>
        <v>0</v>
      </c>
      <c r="Q39" s="11">
        <v>0</v>
      </c>
      <c r="R39" s="8"/>
      <c r="S39" s="8"/>
      <c r="T39" s="8">
        <f>+T26+T27+T29+T30+T31+T33+T34+T35+T36+T37+T38</f>
        <v>110705731</v>
      </c>
    </row>
    <row r="40" spans="1:20" s="4" customFormat="1" ht="15">
      <c r="A40" s="8"/>
      <c r="B40" s="8" t="s">
        <v>148</v>
      </c>
      <c r="C40" s="8"/>
      <c r="D40" s="8">
        <f aca="true" t="shared" si="11" ref="D40:P40">+D21+D24+D39</f>
        <v>81075</v>
      </c>
      <c r="E40" s="8">
        <f t="shared" si="11"/>
        <v>137099995</v>
      </c>
      <c r="F40" s="8">
        <f t="shared" si="11"/>
        <v>0</v>
      </c>
      <c r="G40" s="8">
        <f t="shared" si="11"/>
        <v>0</v>
      </c>
      <c r="H40" s="8">
        <f t="shared" si="11"/>
        <v>137099995</v>
      </c>
      <c r="I40" s="11">
        <f t="shared" si="11"/>
        <v>73.63247859896904</v>
      </c>
      <c r="J40" s="8">
        <f t="shared" si="11"/>
        <v>137099995</v>
      </c>
      <c r="K40" s="8">
        <f t="shared" si="11"/>
        <v>0</v>
      </c>
      <c r="L40" s="8">
        <f t="shared" si="11"/>
        <v>137099995</v>
      </c>
      <c r="M40" s="11">
        <f t="shared" si="11"/>
        <v>73.63247859896904</v>
      </c>
      <c r="N40" s="8">
        <f t="shared" si="11"/>
        <v>0</v>
      </c>
      <c r="O40" s="11">
        <f t="shared" si="11"/>
        <v>73.63247859896904</v>
      </c>
      <c r="P40" s="8">
        <f t="shared" si="11"/>
        <v>0</v>
      </c>
      <c r="Q40" s="11">
        <v>0</v>
      </c>
      <c r="R40" s="8"/>
      <c r="S40" s="8"/>
      <c r="T40" s="8">
        <f>+T21+T24+T39</f>
        <v>136564887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3" sqref="A3:T10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149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ht="15">
      <c r="A7" s="3" t="s">
        <v>85</v>
      </c>
      <c r="B7" s="2" t="s">
        <v>150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SUM(H7/186195002*100)</f>
        <v>0</v>
      </c>
      <c r="J7" s="2">
        <v>0</v>
      </c>
      <c r="K7" s="2">
        <v>0</v>
      </c>
      <c r="L7" s="2">
        <f>+J7+K7</f>
        <v>0</v>
      </c>
      <c r="M7" s="10">
        <f>SUM(L7/186195002*100)</f>
        <v>0</v>
      </c>
      <c r="N7" s="2">
        <v>0</v>
      </c>
      <c r="O7" s="10">
        <f>SUM((H7+N7)/186195002*100)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ht="15">
      <c r="A8" s="3" t="s">
        <v>98</v>
      </c>
      <c r="B8" s="2" t="s">
        <v>151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ht="15">
      <c r="A10" s="8"/>
      <c r="B10" s="8" t="s">
        <v>152</v>
      </c>
      <c r="C10" s="8"/>
      <c r="D10" s="8">
        <f aca="true" t="shared" si="0" ref="D10:Q1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50.7109375" style="0" customWidth="1"/>
    <col min="2" max="3" width="20.7109375" style="0" customWidth="1"/>
    <col min="5" max="5" width="20.7109375" style="0" customWidth="1"/>
  </cols>
  <sheetData>
    <row r="1" spans="1:4" s="5" customFormat="1" ht="15.75">
      <c r="A1" s="14" t="s">
        <v>153</v>
      </c>
      <c r="B1" s="14"/>
      <c r="C1" s="14"/>
      <c r="D1" s="14"/>
    </row>
    <row r="2" spans="1:4" ht="15">
      <c r="A2" s="2" t="s">
        <v>154</v>
      </c>
      <c r="B2" s="2" t="s">
        <v>155</v>
      </c>
      <c r="C2" s="2" t="s">
        <v>156</v>
      </c>
      <c r="D2" s="2" t="s">
        <v>157</v>
      </c>
    </row>
    <row r="3" spans="1:4" ht="15">
      <c r="A3" s="2"/>
      <c r="B3" s="2"/>
      <c r="C3" s="2"/>
      <c r="D3" s="2"/>
    </row>
    <row r="4" spans="1:4" s="4" customFormat="1" ht="15">
      <c r="A4" s="8" t="s">
        <v>78</v>
      </c>
      <c r="B4" s="8"/>
      <c r="C4" s="8">
        <f>SUM(C2:C3)</f>
        <v>0</v>
      </c>
      <c r="D4" s="8">
        <f>SUM(D2:D3)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2" width="50.7109375" style="0" customWidth="1"/>
  </cols>
  <sheetData>
    <row r="1" spans="1:2" s="5" customFormat="1" ht="15.75">
      <c r="A1" s="21" t="s">
        <v>158</v>
      </c>
      <c r="B1" s="21"/>
    </row>
    <row r="2" spans="1:2" ht="15">
      <c r="A2" s="2" t="s">
        <v>34</v>
      </c>
      <c r="B2" s="2" t="s">
        <v>156</v>
      </c>
    </row>
  </sheetData>
  <sheetProtection/>
  <mergeCells count="1">
    <mergeCell ref="A1:B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srinivas.b</dc:creator>
  <cp:keywords/>
  <dc:description/>
  <cp:lastModifiedBy>tmsindhu</cp:lastModifiedBy>
  <dcterms:created xsi:type="dcterms:W3CDTF">2017-07-08T06:55:55Z</dcterms:created>
  <dcterms:modified xsi:type="dcterms:W3CDTF">2017-07-12T07:20:16Z</dcterms:modified>
  <cp:category/>
  <cp:version/>
  <cp:contentType/>
  <cp:contentStatus/>
</cp:coreProperties>
</file>